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PRORAČUN 2018. GODINA\"/>
    </mc:Choice>
  </mc:AlternateContent>
  <bookViews>
    <workbookView xWindow="285" yWindow="15" windowWidth="11325" windowHeight="6765"/>
  </bookViews>
  <sheets>
    <sheet name="Sheet1" sheetId="1" r:id="rId1"/>
    <sheet name="Sheet2" sheetId="2" r:id="rId2"/>
    <sheet name="Sheet3" sheetId="3" r:id="rId3"/>
  </sheets>
  <calcPr calcId="162913"/>
  <fileRecoveryPr autoRecover="0"/>
</workbook>
</file>

<file path=xl/calcChain.xml><?xml version="1.0" encoding="utf-8"?>
<calcChain xmlns="http://schemas.openxmlformats.org/spreadsheetml/2006/main">
  <c r="U711" i="1" l="1"/>
  <c r="U697" i="1"/>
  <c r="U686" i="1"/>
  <c r="U685" i="1"/>
  <c r="U673" i="1"/>
  <c r="U662" i="1"/>
  <c r="U661" i="1"/>
  <c r="U649" i="1"/>
  <c r="U637" i="1"/>
  <c r="U636" i="1"/>
  <c r="U635" i="1"/>
  <c r="U625" i="1"/>
  <c r="U601" i="1"/>
  <c r="U600" i="1"/>
  <c r="U584" i="1"/>
  <c r="U569" i="1"/>
  <c r="U568" i="1"/>
  <c r="U553" i="1"/>
  <c r="U541" i="1"/>
  <c r="U526" i="1"/>
  <c r="U513" i="1"/>
  <c r="U500" i="1"/>
  <c r="U488" i="1"/>
  <c r="U475" i="1"/>
  <c r="U460" i="1"/>
  <c r="U459" i="1"/>
  <c r="U445" i="1"/>
  <c r="U436" i="1"/>
  <c r="U435" i="1"/>
  <c r="U423" i="1"/>
  <c r="U422" i="1"/>
  <c r="U408" i="1"/>
  <c r="U391" i="1"/>
  <c r="U380" i="1"/>
  <c r="U368" i="1"/>
  <c r="U355" i="1"/>
  <c r="U354" i="1"/>
  <c r="U340" i="1"/>
  <c r="U331" i="1"/>
  <c r="U317" i="1"/>
  <c r="U303" i="1"/>
  <c r="U302" i="1"/>
  <c r="U289" i="1"/>
  <c r="U288" i="1"/>
  <c r="U277" i="1"/>
  <c r="U276" i="1"/>
  <c r="U266" i="1"/>
  <c r="U254" i="1"/>
  <c r="U253" i="1"/>
  <c r="U240" i="1"/>
  <c r="U230" i="1"/>
  <c r="U221" i="1"/>
  <c r="U212" i="1"/>
  <c r="U202" i="1"/>
  <c r="U187" i="1"/>
  <c r="U165" i="1"/>
  <c r="U164" i="1"/>
  <c r="U124" i="1"/>
  <c r="T711" i="1"/>
  <c r="T697" i="1"/>
  <c r="T686" i="1"/>
  <c r="T685" i="1"/>
  <c r="T673" i="1"/>
  <c r="T662" i="1"/>
  <c r="T661" i="1"/>
  <c r="T649" i="1"/>
  <c r="T637" i="1"/>
  <c r="T636" i="1"/>
  <c r="T635" i="1"/>
  <c r="T625" i="1"/>
  <c r="T601" i="1"/>
  <c r="T600" i="1"/>
  <c r="T584" i="1"/>
  <c r="T569" i="1"/>
  <c r="T568" i="1"/>
  <c r="T553" i="1"/>
  <c r="T541" i="1"/>
  <c r="T526" i="1"/>
  <c r="T513" i="1"/>
  <c r="T500" i="1"/>
  <c r="T488" i="1"/>
  <c r="T475" i="1"/>
  <c r="T460" i="1"/>
  <c r="T459" i="1"/>
  <c r="T445" i="1"/>
  <c r="T436" i="1"/>
  <c r="T435" i="1"/>
  <c r="T423" i="1"/>
  <c r="T422" i="1"/>
  <c r="T408" i="1"/>
  <c r="T391" i="1"/>
  <c r="T380" i="1"/>
  <c r="T368" i="1"/>
  <c r="T355" i="1"/>
  <c r="T354" i="1"/>
  <c r="T340" i="1"/>
  <c r="T331" i="1"/>
  <c r="T317" i="1"/>
  <c r="T303" i="1"/>
  <c r="T302" i="1"/>
  <c r="T289" i="1"/>
  <c r="T288" i="1"/>
  <c r="T277" i="1"/>
  <c r="T276" i="1"/>
  <c r="T266" i="1"/>
  <c r="T254" i="1"/>
  <c r="T253" i="1"/>
  <c r="T240" i="1"/>
  <c r="T230" i="1"/>
  <c r="T221" i="1"/>
  <c r="T212" i="1"/>
  <c r="T202" i="1"/>
  <c r="T187" i="1"/>
  <c r="T165" i="1"/>
  <c r="T164" i="1"/>
  <c r="T124" i="1"/>
  <c r="S756" i="1" l="1"/>
  <c r="R756" i="1"/>
  <c r="S623" i="1"/>
  <c r="R623" i="1"/>
  <c r="R758" i="1" l="1"/>
  <c r="R755" i="1"/>
  <c r="R754" i="1"/>
  <c r="R753" i="1"/>
  <c r="R752" i="1"/>
  <c r="R750" i="1"/>
  <c r="S565" i="1"/>
  <c r="R565" i="1"/>
  <c r="R759" i="1" l="1"/>
  <c r="S101" i="1"/>
  <c r="R101" i="1"/>
  <c r="R97" i="1"/>
  <c r="S90" i="1"/>
  <c r="R90" i="1"/>
  <c r="R87" i="1"/>
  <c r="R72" i="1"/>
  <c r="R67" i="1"/>
  <c r="S87" i="1"/>
  <c r="R79" i="1"/>
  <c r="R81" i="1"/>
  <c r="S72" i="1"/>
  <c r="S67" i="1"/>
  <c r="S582" i="1"/>
  <c r="R582" i="1"/>
  <c r="S634" i="1"/>
  <c r="R634" i="1"/>
  <c r="S758" i="1"/>
  <c r="S755" i="1"/>
  <c r="S754" i="1"/>
  <c r="S753" i="1"/>
  <c r="S752" i="1"/>
  <c r="S750" i="1"/>
  <c r="R95" i="1" l="1"/>
  <c r="S759" i="1"/>
  <c r="S161" i="1"/>
  <c r="S595" i="1"/>
  <c r="R595" i="1"/>
  <c r="S523" i="1"/>
  <c r="R523" i="1"/>
  <c r="S509" i="1"/>
  <c r="R509" i="1"/>
  <c r="S550" i="1"/>
  <c r="R550" i="1"/>
  <c r="S552" i="1"/>
  <c r="R552" i="1"/>
  <c r="S388" i="1"/>
  <c r="R388" i="1"/>
  <c r="S507" i="1"/>
  <c r="S511" i="1"/>
  <c r="R511" i="1"/>
  <c r="S163" i="1"/>
  <c r="R163" i="1"/>
  <c r="S696" i="1"/>
  <c r="R696" i="1"/>
  <c r="S694" i="1"/>
  <c r="R694" i="1"/>
  <c r="R692" i="1" l="1"/>
  <c r="S692" i="1"/>
  <c r="S548" i="1"/>
  <c r="R548" i="1"/>
  <c r="R507" i="1"/>
  <c r="R18" i="1"/>
  <c r="Q91" i="1"/>
  <c r="Q754" i="1"/>
  <c r="Q597" i="1"/>
  <c r="T754" i="1" l="1"/>
  <c r="U754" i="1"/>
  <c r="Q758" i="1"/>
  <c r="Q750" i="1"/>
  <c r="Q723" i="1"/>
  <c r="Q696" i="1"/>
  <c r="Q623" i="1"/>
  <c r="Q552" i="1"/>
  <c r="Q511" i="1"/>
  <c r="Q434" i="1"/>
  <c r="Q42" i="1"/>
  <c r="Q75" i="1"/>
  <c r="Q77" i="1"/>
  <c r="Q92" i="1"/>
  <c r="Q102" i="1"/>
  <c r="T696" i="1" l="1"/>
  <c r="U696" i="1"/>
  <c r="T511" i="1"/>
  <c r="U511" i="1"/>
  <c r="U552" i="1"/>
  <c r="T552" i="1"/>
  <c r="T750" i="1"/>
  <c r="U750" i="1"/>
  <c r="U42" i="1"/>
  <c r="T42" i="1"/>
  <c r="U623" i="1"/>
  <c r="T623" i="1"/>
  <c r="T758" i="1"/>
  <c r="U758" i="1"/>
  <c r="Q556" i="1"/>
  <c r="U556" i="1" l="1"/>
  <c r="T556" i="1"/>
  <c r="Q701" i="1"/>
  <c r="Q700" i="1" l="1"/>
  <c r="Q694" i="1" s="1"/>
  <c r="U701" i="1"/>
  <c r="T701" i="1"/>
  <c r="Q610" i="1"/>
  <c r="Q573" i="1"/>
  <c r="Q555" i="1"/>
  <c r="Q550" i="1" s="1"/>
  <c r="Q516" i="1"/>
  <c r="Q531" i="1"/>
  <c r="Q397" i="1"/>
  <c r="T531" i="1" l="1"/>
  <c r="U531" i="1"/>
  <c r="T610" i="1"/>
  <c r="U610" i="1"/>
  <c r="Q515" i="1"/>
  <c r="Q509" i="1" s="1"/>
  <c r="U516" i="1"/>
  <c r="T516" i="1"/>
  <c r="Q548" i="1"/>
  <c r="U550" i="1"/>
  <c r="T550" i="1"/>
  <c r="U397" i="1"/>
  <c r="T397" i="1"/>
  <c r="Q572" i="1"/>
  <c r="U573" i="1"/>
  <c r="T573" i="1"/>
  <c r="Q692" i="1"/>
  <c r="T694" i="1"/>
  <c r="U694" i="1"/>
  <c r="R709" i="1"/>
  <c r="R707" i="1"/>
  <c r="R684" i="1"/>
  <c r="R682" i="1"/>
  <c r="R672" i="1"/>
  <c r="R670" i="1"/>
  <c r="R660" i="1"/>
  <c r="R658" i="1"/>
  <c r="R647" i="1"/>
  <c r="R645" i="1"/>
  <c r="R632" i="1"/>
  <c r="R621" i="1"/>
  <c r="R597" i="1"/>
  <c r="T597" i="1" s="1"/>
  <c r="R593" i="1"/>
  <c r="R580" i="1"/>
  <c r="R567" i="1"/>
  <c r="R540" i="1"/>
  <c r="R538" i="1"/>
  <c r="R525" i="1"/>
  <c r="R521" i="1"/>
  <c r="R499" i="1"/>
  <c r="R497" i="1"/>
  <c r="R487" i="1"/>
  <c r="R485" i="1"/>
  <c r="R474" i="1"/>
  <c r="R472" i="1"/>
  <c r="R457" i="1"/>
  <c r="R455" i="1"/>
  <c r="R444" i="1"/>
  <c r="R442" i="1"/>
  <c r="R434" i="1"/>
  <c r="T434" i="1" s="1"/>
  <c r="R431" i="1"/>
  <c r="R421" i="1"/>
  <c r="R419" i="1"/>
  <c r="R406" i="1"/>
  <c r="R404" i="1"/>
  <c r="R390" i="1"/>
  <c r="R386" i="1"/>
  <c r="R379" i="1"/>
  <c r="R377" i="1"/>
  <c r="R367" i="1"/>
  <c r="R365" i="1"/>
  <c r="R353" i="1"/>
  <c r="R351" i="1"/>
  <c r="R339" i="1"/>
  <c r="R337" i="1"/>
  <c r="R329" i="1"/>
  <c r="R327" i="1"/>
  <c r="R315" i="1"/>
  <c r="R313" i="1"/>
  <c r="R301" i="1"/>
  <c r="R299" i="1"/>
  <c r="R287" i="1"/>
  <c r="R285" i="1"/>
  <c r="R275" i="1"/>
  <c r="R273" i="1"/>
  <c r="R265" i="1"/>
  <c r="R263" i="1"/>
  <c r="R252" i="1"/>
  <c r="R250" i="1"/>
  <c r="R238" i="1"/>
  <c r="R236" i="1"/>
  <c r="R229" i="1"/>
  <c r="R227" i="1"/>
  <c r="R220" i="1"/>
  <c r="R218" i="1"/>
  <c r="R211" i="1"/>
  <c r="R209" i="1"/>
  <c r="R201" i="1"/>
  <c r="R199" i="1"/>
  <c r="R185" i="1"/>
  <c r="R183" i="1"/>
  <c r="R161" i="1"/>
  <c r="R139" i="1"/>
  <c r="R136" i="1"/>
  <c r="R135" i="1"/>
  <c r="R134" i="1"/>
  <c r="R133" i="1"/>
  <c r="R131" i="1"/>
  <c r="R123" i="1"/>
  <c r="R114" i="1"/>
  <c r="R113" i="1" s="1"/>
  <c r="R84" i="1"/>
  <c r="R65" i="1" s="1"/>
  <c r="R59" i="1"/>
  <c r="R37" i="1"/>
  <c r="R29" i="1"/>
  <c r="R23" i="1"/>
  <c r="Q756" i="1"/>
  <c r="Q755" i="1"/>
  <c r="Q753" i="1"/>
  <c r="Q752" i="1"/>
  <c r="Q728" i="1"/>
  <c r="Q727" i="1" s="1"/>
  <c r="Q721" i="1" s="1"/>
  <c r="Q719" i="1" s="1"/>
  <c r="Q714" i="1"/>
  <c r="Q709" i="1"/>
  <c r="Q689" i="1"/>
  <c r="Q684" i="1"/>
  <c r="Q677" i="1"/>
  <c r="Q672" i="1"/>
  <c r="Q665" i="1"/>
  <c r="Q660" i="1"/>
  <c r="Q653" i="1"/>
  <c r="Q652" i="1"/>
  <c r="Q645" i="1" s="1"/>
  <c r="Q643" i="1" s="1"/>
  <c r="Q647" i="1"/>
  <c r="Q640" i="1"/>
  <c r="Q634" i="1"/>
  <c r="Q629" i="1"/>
  <c r="Q607" i="1"/>
  <c r="Q604" i="1"/>
  <c r="Q588" i="1"/>
  <c r="Q582" i="1"/>
  <c r="Q577" i="1"/>
  <c r="Q567" i="1"/>
  <c r="Q544" i="1"/>
  <c r="Q540" i="1"/>
  <c r="Q529" i="1"/>
  <c r="Q525" i="1"/>
  <c r="Q504" i="1"/>
  <c r="Q499" i="1"/>
  <c r="Q491" i="1"/>
  <c r="Q487" i="1"/>
  <c r="Q478" i="1"/>
  <c r="Q474" i="1"/>
  <c r="Q466" i="1"/>
  <c r="Q464" i="1"/>
  <c r="Q457" i="1"/>
  <c r="Q448" i="1"/>
  <c r="Q444" i="1"/>
  <c r="Q439" i="1"/>
  <c r="Q426" i="1"/>
  <c r="Q421" i="1"/>
  <c r="Q411" i="1"/>
  <c r="Q406" i="1"/>
  <c r="Q395" i="1"/>
  <c r="Q390" i="1"/>
  <c r="Q383" i="1"/>
  <c r="Q379" i="1"/>
  <c r="Q372" i="1"/>
  <c r="Q367" i="1"/>
  <c r="Q358" i="1"/>
  <c r="Q353" i="1"/>
  <c r="Q344" i="1"/>
  <c r="Q339" i="1"/>
  <c r="Q334" i="1"/>
  <c r="Q329" i="1"/>
  <c r="Q320" i="1"/>
  <c r="Q315" i="1"/>
  <c r="Q306" i="1"/>
  <c r="Q301" i="1"/>
  <c r="Q292" i="1"/>
  <c r="Q287" i="1"/>
  <c r="Q280" i="1"/>
  <c r="Q275" i="1"/>
  <c r="Q269" i="1"/>
  <c r="Q265" i="1"/>
  <c r="Q257" i="1"/>
  <c r="Q252" i="1"/>
  <c r="Q243" i="1"/>
  <c r="Q238" i="1"/>
  <c r="Q233" i="1"/>
  <c r="Q229" i="1"/>
  <c r="Q224" i="1"/>
  <c r="Q220" i="1"/>
  <c r="Q215" i="1"/>
  <c r="Q211" i="1"/>
  <c r="Q205" i="1"/>
  <c r="Q201" i="1"/>
  <c r="Q194" i="1"/>
  <c r="Q190" i="1"/>
  <c r="Q185" i="1"/>
  <c r="Q180" i="1"/>
  <c r="Q178" i="1"/>
  <c r="Q173" i="1"/>
  <c r="Q169" i="1"/>
  <c r="Q163" i="1"/>
  <c r="Q139" i="1"/>
  <c r="Q123" i="1"/>
  <c r="Q122" i="1" s="1"/>
  <c r="Q116" i="1"/>
  <c r="Q114" i="1"/>
  <c r="Q111" i="1"/>
  <c r="Q108" i="1" s="1"/>
  <c r="Q138" i="1" s="1"/>
  <c r="Q104" i="1"/>
  <c r="Q103" i="1"/>
  <c r="Q99" i="1"/>
  <c r="Q98" i="1"/>
  <c r="Q93" i="1"/>
  <c r="Q88" i="1"/>
  <c r="Q87" i="1" s="1"/>
  <c r="Q85" i="1"/>
  <c r="Q84" i="1" s="1"/>
  <c r="Q82" i="1"/>
  <c r="Q81" i="1" s="1"/>
  <c r="T81" i="1" s="1"/>
  <c r="Q80" i="1"/>
  <c r="Q79" i="1" s="1"/>
  <c r="T79" i="1" s="1"/>
  <c r="Q76" i="1"/>
  <c r="Q74" i="1"/>
  <c r="Q73" i="1"/>
  <c r="Q70" i="1"/>
  <c r="Q69" i="1"/>
  <c r="Q68" i="1"/>
  <c r="Q62" i="1"/>
  <c r="Q60" i="1"/>
  <c r="Q56" i="1"/>
  <c r="Q52" i="1"/>
  <c r="Q48" i="1"/>
  <c r="Q135" i="1"/>
  <c r="Q38" i="1"/>
  <c r="Q29" i="1"/>
  <c r="U62" i="1" l="1"/>
  <c r="T62" i="1"/>
  <c r="U194" i="1"/>
  <c r="T194" i="1"/>
  <c r="Q256" i="1"/>
  <c r="Q250" i="1" s="1"/>
  <c r="Q248" i="1" s="1"/>
  <c r="U257" i="1"/>
  <c r="T257" i="1"/>
  <c r="Q279" i="1"/>
  <c r="Q273" i="1" s="1"/>
  <c r="T273" i="1" s="1"/>
  <c r="U280" i="1"/>
  <c r="T280" i="1"/>
  <c r="Q333" i="1"/>
  <c r="Q327" i="1" s="1"/>
  <c r="U334" i="1"/>
  <c r="T334" i="1"/>
  <c r="Q382" i="1"/>
  <c r="Q377" i="1" s="1"/>
  <c r="Q375" i="1" s="1"/>
  <c r="U383" i="1"/>
  <c r="T383" i="1"/>
  <c r="Q490" i="1"/>
  <c r="Q485" i="1" s="1"/>
  <c r="Q483" i="1" s="1"/>
  <c r="T491" i="1"/>
  <c r="U491" i="1"/>
  <c r="Q606" i="1"/>
  <c r="U607" i="1"/>
  <c r="T607" i="1"/>
  <c r="Q664" i="1"/>
  <c r="Q658" i="1" s="1"/>
  <c r="Q656" i="1" s="1"/>
  <c r="U665" i="1"/>
  <c r="T665" i="1"/>
  <c r="Q688" i="1"/>
  <c r="Q682" i="1" s="1"/>
  <c r="Q680" i="1" s="1"/>
  <c r="T689" i="1"/>
  <c r="U689" i="1"/>
  <c r="T752" i="1"/>
  <c r="U752" i="1"/>
  <c r="T139" i="1"/>
  <c r="R311" i="1"/>
  <c r="R417" i="1"/>
  <c r="R470" i="1"/>
  <c r="R495" i="1"/>
  <c r="R668" i="1"/>
  <c r="Q134" i="1"/>
  <c r="T134" i="1" s="1"/>
  <c r="T52" i="1"/>
  <c r="U52" i="1"/>
  <c r="T163" i="1"/>
  <c r="U163" i="1"/>
  <c r="Q447" i="1"/>
  <c r="Q442" i="1" s="1"/>
  <c r="T442" i="1" s="1"/>
  <c r="U448" i="1"/>
  <c r="T448" i="1"/>
  <c r="U582" i="1"/>
  <c r="T582" i="1"/>
  <c r="Q628" i="1"/>
  <c r="Q621" i="1" s="1"/>
  <c r="U629" i="1"/>
  <c r="T629" i="1"/>
  <c r="T753" i="1"/>
  <c r="U753" i="1"/>
  <c r="T201" i="1"/>
  <c r="T238" i="1"/>
  <c r="T287" i="1"/>
  <c r="T339" i="1"/>
  <c r="T390" i="1"/>
  <c r="T444" i="1"/>
  <c r="T499" i="1"/>
  <c r="T647" i="1"/>
  <c r="T672" i="1"/>
  <c r="U87" i="1"/>
  <c r="T87" i="1"/>
  <c r="U169" i="1"/>
  <c r="T169" i="1"/>
  <c r="Q204" i="1"/>
  <c r="Q199" i="1" s="1"/>
  <c r="T199" i="1" s="1"/>
  <c r="U205" i="1"/>
  <c r="T205" i="1"/>
  <c r="Q223" i="1"/>
  <c r="Q218" i="1" s="1"/>
  <c r="T218" i="1" s="1"/>
  <c r="U224" i="1"/>
  <c r="T224" i="1"/>
  <c r="Q242" i="1"/>
  <c r="Q236" i="1" s="1"/>
  <c r="T236" i="1" s="1"/>
  <c r="U243" i="1"/>
  <c r="T243" i="1"/>
  <c r="Q268" i="1"/>
  <c r="Q263" i="1" s="1"/>
  <c r="T263" i="1" s="1"/>
  <c r="U269" i="1"/>
  <c r="T269" i="1"/>
  <c r="Q291" i="1"/>
  <c r="Q285" i="1" s="1"/>
  <c r="Q283" i="1" s="1"/>
  <c r="U292" i="1"/>
  <c r="T292" i="1"/>
  <c r="Q319" i="1"/>
  <c r="Q313" i="1" s="1"/>
  <c r="Q311" i="1" s="1"/>
  <c r="Q309" i="1" s="1"/>
  <c r="U320" i="1"/>
  <c r="T320" i="1"/>
  <c r="Q343" i="1"/>
  <c r="Q337" i="1" s="1"/>
  <c r="T337" i="1" s="1"/>
  <c r="T344" i="1"/>
  <c r="U344" i="1"/>
  <c r="Q371" i="1"/>
  <c r="Q365" i="1" s="1"/>
  <c r="Q363" i="1" s="1"/>
  <c r="U372" i="1"/>
  <c r="T372" i="1"/>
  <c r="Q425" i="1"/>
  <c r="Q419" i="1" s="1"/>
  <c r="Q417" i="1" s="1"/>
  <c r="T426" i="1"/>
  <c r="U426" i="1"/>
  <c r="Q477" i="1"/>
  <c r="Q472" i="1" s="1"/>
  <c r="Q470" i="1" s="1"/>
  <c r="U478" i="1"/>
  <c r="T478" i="1"/>
  <c r="Q503" i="1"/>
  <c r="Q497" i="1" s="1"/>
  <c r="Q495" i="1" s="1"/>
  <c r="Q481" i="1" s="1"/>
  <c r="U504" i="1"/>
  <c r="T504" i="1"/>
  <c r="Q543" i="1"/>
  <c r="Q538" i="1" s="1"/>
  <c r="Q536" i="1" s="1"/>
  <c r="U544" i="1"/>
  <c r="T544" i="1"/>
  <c r="Q587" i="1"/>
  <c r="Q580" i="1" s="1"/>
  <c r="U588" i="1"/>
  <c r="T588" i="1"/>
  <c r="U634" i="1"/>
  <c r="T634" i="1"/>
  <c r="U653" i="1"/>
  <c r="T653" i="1"/>
  <c r="Q676" i="1"/>
  <c r="Q670" i="1" s="1"/>
  <c r="Q668" i="1" s="1"/>
  <c r="U677" i="1"/>
  <c r="T677" i="1"/>
  <c r="Q713" i="1"/>
  <c r="Q707" i="1" s="1"/>
  <c r="Q705" i="1" s="1"/>
  <c r="U714" i="1"/>
  <c r="T714" i="1"/>
  <c r="T755" i="1"/>
  <c r="U755" i="1"/>
  <c r="R15" i="1"/>
  <c r="R7" i="1" s="1"/>
  <c r="R122" i="1"/>
  <c r="T122" i="1" s="1"/>
  <c r="T123" i="1"/>
  <c r="T135" i="1"/>
  <c r="R248" i="1"/>
  <c r="T248" i="1" s="1"/>
  <c r="T250" i="1"/>
  <c r="R297" i="1"/>
  <c r="R349" i="1"/>
  <c r="R375" i="1"/>
  <c r="T375" i="1" s="1"/>
  <c r="T377" i="1"/>
  <c r="R402" i="1"/>
  <c r="R453" i="1"/>
  <c r="R451" i="1" s="1"/>
  <c r="R483" i="1"/>
  <c r="T483" i="1" s="1"/>
  <c r="T485" i="1"/>
  <c r="R741" i="1"/>
  <c r="T567" i="1"/>
  <c r="T621" i="1"/>
  <c r="R656" i="1"/>
  <c r="R680" i="1"/>
  <c r="T680" i="1" s="1"/>
  <c r="T682" i="1"/>
  <c r="Q133" i="1"/>
  <c r="T133" i="1" s="1"/>
  <c r="U48" i="1"/>
  <c r="T48" i="1"/>
  <c r="U178" i="1"/>
  <c r="T178" i="1"/>
  <c r="Q214" i="1"/>
  <c r="Q209" i="1" s="1"/>
  <c r="T209" i="1" s="1"/>
  <c r="U215" i="1"/>
  <c r="T215" i="1"/>
  <c r="Q232" i="1"/>
  <c r="Q227" i="1" s="1"/>
  <c r="T227" i="1" s="1"/>
  <c r="U233" i="1"/>
  <c r="T233" i="1"/>
  <c r="Q305" i="1"/>
  <c r="Q299" i="1" s="1"/>
  <c r="Q297" i="1" s="1"/>
  <c r="Q295" i="1" s="1"/>
  <c r="T306" i="1"/>
  <c r="U306" i="1"/>
  <c r="Q357" i="1"/>
  <c r="Q351" i="1" s="1"/>
  <c r="Q349" i="1" s="1"/>
  <c r="U358" i="1"/>
  <c r="T358" i="1"/>
  <c r="Q410" i="1"/>
  <c r="Q404" i="1" s="1"/>
  <c r="Q402" i="1" s="1"/>
  <c r="Q400" i="1" s="1"/>
  <c r="U411" i="1"/>
  <c r="T411" i="1"/>
  <c r="U466" i="1"/>
  <c r="T466" i="1"/>
  <c r="Q576" i="1"/>
  <c r="Q565" i="1" s="1"/>
  <c r="U577" i="1"/>
  <c r="T577" i="1"/>
  <c r="R283" i="1"/>
  <c r="T365" i="1"/>
  <c r="R643" i="1"/>
  <c r="T643" i="1" s="1"/>
  <c r="T645" i="1"/>
  <c r="R705" i="1"/>
  <c r="T705" i="1" s="1"/>
  <c r="T707" i="1"/>
  <c r="U692" i="1"/>
  <c r="T692" i="1"/>
  <c r="T548" i="1"/>
  <c r="U548" i="1"/>
  <c r="T180" i="1"/>
  <c r="U180" i="1"/>
  <c r="T29" i="1"/>
  <c r="T220" i="1"/>
  <c r="T265" i="1"/>
  <c r="T315" i="1"/>
  <c r="T367" i="1"/>
  <c r="T421" i="1"/>
  <c r="T474" i="1"/>
  <c r="T540" i="1"/>
  <c r="T709" i="1"/>
  <c r="Q131" i="1"/>
  <c r="T131" i="1" s="1"/>
  <c r="U38" i="1"/>
  <c r="T38" i="1"/>
  <c r="Q136" i="1"/>
  <c r="T136" i="1" s="1"/>
  <c r="U56" i="1"/>
  <c r="T56" i="1"/>
  <c r="U173" i="1"/>
  <c r="T173" i="1"/>
  <c r="U190" i="1"/>
  <c r="T190" i="1"/>
  <c r="Q438" i="1"/>
  <c r="Q431" i="1" s="1"/>
  <c r="T431" i="1" s="1"/>
  <c r="U439" i="1"/>
  <c r="T439" i="1"/>
  <c r="Q603" i="1"/>
  <c r="U604" i="1"/>
  <c r="T604" i="1"/>
  <c r="Q639" i="1"/>
  <c r="Q632" i="1" s="1"/>
  <c r="T632" i="1" s="1"/>
  <c r="U640" i="1"/>
  <c r="T640" i="1"/>
  <c r="U756" i="1"/>
  <c r="T756" i="1"/>
  <c r="R16" i="1"/>
  <c r="T185" i="1"/>
  <c r="T211" i="1"/>
  <c r="T229" i="1"/>
  <c r="T252" i="1"/>
  <c r="T275" i="1"/>
  <c r="T301" i="1"/>
  <c r="T329" i="1"/>
  <c r="T353" i="1"/>
  <c r="T379" i="1"/>
  <c r="T406" i="1"/>
  <c r="T457" i="1"/>
  <c r="T487" i="1"/>
  <c r="T525" i="1"/>
  <c r="T580" i="1"/>
  <c r="T660" i="1"/>
  <c r="T684" i="1"/>
  <c r="Q507" i="1"/>
  <c r="T509" i="1"/>
  <c r="U509" i="1"/>
  <c r="R617" i="1"/>
  <c r="R159" i="1"/>
  <c r="R742" i="1"/>
  <c r="R155" i="1"/>
  <c r="Q759" i="1"/>
  <c r="R261" i="1"/>
  <c r="R363" i="1"/>
  <c r="R361" i="1"/>
  <c r="R536" i="1"/>
  <c r="R534" i="1"/>
  <c r="Q155" i="1"/>
  <c r="R325" i="1"/>
  <c r="Q463" i="1"/>
  <c r="Q455" i="1" s="1"/>
  <c r="Q453" i="1" s="1"/>
  <c r="Q737" i="1" s="1"/>
  <c r="Q189" i="1"/>
  <c r="Q183" i="1" s="1"/>
  <c r="T183" i="1" s="1"/>
  <c r="R619" i="1"/>
  <c r="Q528" i="1"/>
  <c r="Q523" i="1" s="1"/>
  <c r="Q394" i="1"/>
  <c r="Q388" i="1" s="1"/>
  <c r="Q90" i="1"/>
  <c r="Q97" i="1"/>
  <c r="T97" i="1" s="1"/>
  <c r="R17" i="1"/>
  <c r="Q168" i="1"/>
  <c r="Q161" i="1" s="1"/>
  <c r="U161" i="1" s="1"/>
  <c r="R429" i="1"/>
  <c r="R563" i="1"/>
  <c r="R591" i="1"/>
  <c r="Q101" i="1"/>
  <c r="R519" i="1"/>
  <c r="R137" i="1"/>
  <c r="Q59" i="1"/>
  <c r="Q137" i="1" s="1"/>
  <c r="Q113" i="1"/>
  <c r="Q24" i="1" s="1"/>
  <c r="Q37" i="1"/>
  <c r="Q15" i="1" s="1"/>
  <c r="Q347" i="1"/>
  <c r="Q72" i="1"/>
  <c r="Q67" i="1"/>
  <c r="Q23" i="1"/>
  <c r="Q595" i="1" l="1"/>
  <c r="Q619" i="1"/>
  <c r="Q740" i="1"/>
  <c r="Q325" i="1"/>
  <c r="Q323" i="1" s="1"/>
  <c r="T470" i="1"/>
  <c r="Q563" i="1"/>
  <c r="Q561" i="1" s="1"/>
  <c r="Q534" i="1"/>
  <c r="T534" i="1" s="1"/>
  <c r="Q617" i="1"/>
  <c r="T617" i="1" s="1"/>
  <c r="T538" i="1"/>
  <c r="T283" i="1"/>
  <c r="T327" i="1"/>
  <c r="T59" i="1"/>
  <c r="R481" i="1"/>
  <c r="T481" i="1" s="1"/>
  <c r="T656" i="1"/>
  <c r="T497" i="1"/>
  <c r="T313" i="1"/>
  <c r="Q593" i="1"/>
  <c r="U595" i="1"/>
  <c r="T595" i="1"/>
  <c r="U507" i="1"/>
  <c r="T507" i="1"/>
  <c r="R737" i="1"/>
  <c r="T737" i="1" s="1"/>
  <c r="T453" i="1"/>
  <c r="T101" i="1"/>
  <c r="U101" i="1"/>
  <c r="Q429" i="1"/>
  <c r="Q744" i="1" s="1"/>
  <c r="Q521" i="1"/>
  <c r="T521" i="1" s="1"/>
  <c r="U523" i="1"/>
  <c r="T523" i="1"/>
  <c r="T299" i="1"/>
  <c r="T15" i="1"/>
  <c r="R309" i="1"/>
  <c r="T309" i="1" s="1"/>
  <c r="T311" i="1"/>
  <c r="Q140" i="1"/>
  <c r="T155" i="1"/>
  <c r="R157" i="1"/>
  <c r="T565" i="1"/>
  <c r="U565" i="1"/>
  <c r="T404" i="1"/>
  <c r="T351" i="1"/>
  <c r="R295" i="1"/>
  <c r="T295" i="1" s="1"/>
  <c r="T297" i="1"/>
  <c r="T670" i="1"/>
  <c r="T495" i="1"/>
  <c r="T417" i="1"/>
  <c r="R744" i="1"/>
  <c r="Q386" i="1"/>
  <c r="T386" i="1" s="1"/>
  <c r="U388" i="1"/>
  <c r="T388" i="1"/>
  <c r="T37" i="1"/>
  <c r="T67" i="1"/>
  <c r="U67" i="1"/>
  <c r="R743" i="1"/>
  <c r="T363" i="1"/>
  <c r="Q742" i="1"/>
  <c r="T742" i="1" s="1"/>
  <c r="R740" i="1"/>
  <c r="T740" i="1" s="1"/>
  <c r="T419" i="1"/>
  <c r="U72" i="1"/>
  <c r="T72" i="1"/>
  <c r="T619" i="1"/>
  <c r="R246" i="1"/>
  <c r="Q261" i="1"/>
  <c r="T261" i="1" s="1"/>
  <c r="R140" i="1"/>
  <c r="T140" i="1" s="1"/>
  <c r="T137" i="1"/>
  <c r="T563" i="1"/>
  <c r="R9" i="1"/>
  <c r="U90" i="1"/>
  <c r="T90" i="1"/>
  <c r="R323" i="1"/>
  <c r="T536" i="1"/>
  <c r="T759" i="1"/>
  <c r="U759" i="1"/>
  <c r="T161" i="1"/>
  <c r="T285" i="1"/>
  <c r="T658" i="1"/>
  <c r="T455" i="1"/>
  <c r="R400" i="1"/>
  <c r="T400" i="1" s="1"/>
  <c r="T402" i="1"/>
  <c r="R347" i="1"/>
  <c r="T347" i="1" s="1"/>
  <c r="T349" i="1"/>
  <c r="T668" i="1"/>
  <c r="T472" i="1"/>
  <c r="Q159" i="1"/>
  <c r="Q157" i="1" s="1"/>
  <c r="R735" i="1"/>
  <c r="Q451" i="1"/>
  <c r="T451" i="1" s="1"/>
  <c r="R739" i="1"/>
  <c r="R561" i="1"/>
  <c r="T561" i="1" s="1"/>
  <c r="R738" i="1"/>
  <c r="Q16" i="1"/>
  <c r="T16" i="1" s="1"/>
  <c r="Q741" i="1"/>
  <c r="T741" i="1" s="1"/>
  <c r="Q95" i="1"/>
  <c r="R415" i="1"/>
  <c r="Q65" i="1"/>
  <c r="Q246" i="1"/>
  <c r="O754" i="1"/>
  <c r="O723" i="1"/>
  <c r="O750" i="1"/>
  <c r="O758" i="1"/>
  <c r="O753" i="1"/>
  <c r="O709" i="1"/>
  <c r="O752" i="1"/>
  <c r="O623" i="1"/>
  <c r="O163" i="1"/>
  <c r="O102" i="1"/>
  <c r="O728" i="1"/>
  <c r="O727" i="1" s="1"/>
  <c r="O721" i="1" s="1"/>
  <c r="O719" i="1" s="1"/>
  <c r="O92" i="1"/>
  <c r="O511" i="1"/>
  <c r="O516" i="1"/>
  <c r="O515" i="1" s="1"/>
  <c r="O509" i="1" s="1"/>
  <c r="O507" i="1" s="1"/>
  <c r="O742" i="1" s="1"/>
  <c r="O109" i="1"/>
  <c r="Q738" i="1" l="1"/>
  <c r="Q739" i="1"/>
  <c r="T325" i="1"/>
  <c r="Q361" i="1"/>
  <c r="T361" i="1" s="1"/>
  <c r="T323" i="1"/>
  <c r="Q743" i="1"/>
  <c r="T743" i="1" s="1"/>
  <c r="Q7" i="1"/>
  <c r="T7" i="1" s="1"/>
  <c r="Q415" i="1"/>
  <c r="T415" i="1" s="1"/>
  <c r="T744" i="1"/>
  <c r="Q735" i="1"/>
  <c r="T735" i="1" s="1"/>
  <c r="Q18" i="1"/>
  <c r="T18" i="1" s="1"/>
  <c r="T95" i="1"/>
  <c r="R11" i="1"/>
  <c r="T739" i="1"/>
  <c r="T159" i="1"/>
  <c r="Q17" i="1"/>
  <c r="T17" i="1" s="1"/>
  <c r="T65" i="1"/>
  <c r="Q519" i="1"/>
  <c r="T519" i="1" s="1"/>
  <c r="T738" i="1"/>
  <c r="T246" i="1"/>
  <c r="T429" i="1"/>
  <c r="T157" i="1"/>
  <c r="Q591" i="1"/>
  <c r="T591" i="1" s="1"/>
  <c r="T593" i="1"/>
  <c r="R746" i="1"/>
  <c r="R153" i="1"/>
  <c r="P647" i="1"/>
  <c r="P756" i="1"/>
  <c r="P634" i="1"/>
  <c r="P758" i="1"/>
  <c r="P102" i="1"/>
  <c r="P723" i="1"/>
  <c r="P728" i="1"/>
  <c r="P755" i="1"/>
  <c r="P754" i="1"/>
  <c r="P753" i="1"/>
  <c r="P752" i="1"/>
  <c r="P750" i="1"/>
  <c r="P714" i="1"/>
  <c r="P709" i="1"/>
  <c r="P689" i="1"/>
  <c r="P688" i="1" s="1"/>
  <c r="P682" i="1" s="1"/>
  <c r="P680" i="1" s="1"/>
  <c r="P684" i="1"/>
  <c r="P677" i="1"/>
  <c r="P672" i="1"/>
  <c r="P665" i="1"/>
  <c r="P660" i="1"/>
  <c r="P653" i="1"/>
  <c r="P652" i="1"/>
  <c r="P645" i="1" s="1"/>
  <c r="P643" i="1" s="1"/>
  <c r="P640" i="1"/>
  <c r="P629" i="1"/>
  <c r="P628" i="1" s="1"/>
  <c r="P621" i="1" s="1"/>
  <c r="P623" i="1"/>
  <c r="P607" i="1"/>
  <c r="P604" i="1"/>
  <c r="P597" i="1"/>
  <c r="P588" i="1"/>
  <c r="P582" i="1"/>
  <c r="P577" i="1"/>
  <c r="P567" i="1"/>
  <c r="P544" i="1"/>
  <c r="P543" i="1" s="1"/>
  <c r="P538" i="1" s="1"/>
  <c r="P536" i="1" s="1"/>
  <c r="P534" i="1" s="1"/>
  <c r="P540" i="1"/>
  <c r="P529" i="1"/>
  <c r="P525" i="1"/>
  <c r="P504" i="1"/>
  <c r="P503" i="1" s="1"/>
  <c r="P497" i="1" s="1"/>
  <c r="P495" i="1" s="1"/>
  <c r="P499" i="1"/>
  <c r="P491" i="1"/>
  <c r="P487" i="1"/>
  <c r="P478" i="1"/>
  <c r="P477" i="1" s="1"/>
  <c r="P472" i="1" s="1"/>
  <c r="P470" i="1" s="1"/>
  <c r="P474" i="1"/>
  <c r="P466" i="1"/>
  <c r="P464" i="1"/>
  <c r="P457" i="1"/>
  <c r="P448" i="1"/>
  <c r="P447" i="1" s="1"/>
  <c r="P442" i="1" s="1"/>
  <c r="P444" i="1"/>
  <c r="P439" i="1"/>
  <c r="P438" i="1" s="1"/>
  <c r="P431" i="1" s="1"/>
  <c r="P434" i="1"/>
  <c r="P426" i="1"/>
  <c r="P425" i="1" s="1"/>
  <c r="P419" i="1" s="1"/>
  <c r="P417" i="1" s="1"/>
  <c r="P421" i="1"/>
  <c r="P411" i="1"/>
  <c r="P410" i="1" s="1"/>
  <c r="P404" i="1" s="1"/>
  <c r="P402" i="1" s="1"/>
  <c r="P400" i="1" s="1"/>
  <c r="P406" i="1"/>
  <c r="P395" i="1"/>
  <c r="P390" i="1"/>
  <c r="P383" i="1"/>
  <c r="P379" i="1"/>
  <c r="P372" i="1"/>
  <c r="P367" i="1"/>
  <c r="P358" i="1"/>
  <c r="P357" i="1" s="1"/>
  <c r="P351" i="1" s="1"/>
  <c r="P349" i="1" s="1"/>
  <c r="P347" i="1" s="1"/>
  <c r="P353" i="1"/>
  <c r="P344" i="1"/>
  <c r="P339" i="1"/>
  <c r="P334" i="1"/>
  <c r="P329" i="1"/>
  <c r="P320" i="1"/>
  <c r="P319" i="1" s="1"/>
  <c r="P313" i="1" s="1"/>
  <c r="P311" i="1" s="1"/>
  <c r="P309" i="1" s="1"/>
  <c r="P315" i="1"/>
  <c r="P306" i="1"/>
  <c r="P301" i="1"/>
  <c r="P292" i="1"/>
  <c r="P291" i="1" s="1"/>
  <c r="P285" i="1" s="1"/>
  <c r="P283" i="1" s="1"/>
  <c r="P287" i="1"/>
  <c r="P280" i="1"/>
  <c r="P275" i="1"/>
  <c r="P269" i="1"/>
  <c r="P265" i="1"/>
  <c r="P257" i="1"/>
  <c r="P252" i="1"/>
  <c r="P243" i="1"/>
  <c r="P242" i="1" s="1"/>
  <c r="P236" i="1" s="1"/>
  <c r="P238" i="1"/>
  <c r="P233" i="1"/>
  <c r="P232" i="1" s="1"/>
  <c r="P227" i="1" s="1"/>
  <c r="P229" i="1"/>
  <c r="P224" i="1"/>
  <c r="P223" i="1" s="1"/>
  <c r="P218" i="1" s="1"/>
  <c r="P220" i="1"/>
  <c r="P215" i="1"/>
  <c r="P214" i="1" s="1"/>
  <c r="P209" i="1" s="1"/>
  <c r="P211" i="1"/>
  <c r="P205" i="1"/>
  <c r="P204" i="1" s="1"/>
  <c r="P199" i="1" s="1"/>
  <c r="P201" i="1"/>
  <c r="P194" i="1"/>
  <c r="P190" i="1"/>
  <c r="P185" i="1"/>
  <c r="P180" i="1"/>
  <c r="P178" i="1"/>
  <c r="P173" i="1"/>
  <c r="P169" i="1"/>
  <c r="P163" i="1"/>
  <c r="P139" i="1"/>
  <c r="P123" i="1"/>
  <c r="P122" i="1" s="1"/>
  <c r="P116" i="1"/>
  <c r="P114" i="1"/>
  <c r="P111" i="1"/>
  <c r="P108" i="1" s="1"/>
  <c r="P23" i="1" s="1"/>
  <c r="P104" i="1"/>
  <c r="P103" i="1"/>
  <c r="P99" i="1"/>
  <c r="P98" i="1"/>
  <c r="P93" i="1"/>
  <c r="P92" i="1"/>
  <c r="P91" i="1"/>
  <c r="P88" i="1"/>
  <c r="P87" i="1" s="1"/>
  <c r="P85" i="1"/>
  <c r="P84" i="1" s="1"/>
  <c r="P82" i="1"/>
  <c r="P81" i="1" s="1"/>
  <c r="P80" i="1"/>
  <c r="P79" i="1" s="1"/>
  <c r="P77" i="1"/>
  <c r="P76" i="1"/>
  <c r="P75" i="1"/>
  <c r="P74" i="1"/>
  <c r="P73" i="1"/>
  <c r="P70" i="1"/>
  <c r="P69" i="1"/>
  <c r="P68" i="1"/>
  <c r="P62" i="1"/>
  <c r="P60" i="1"/>
  <c r="P56" i="1"/>
  <c r="P52" i="1"/>
  <c r="P48" i="1"/>
  <c r="P42" i="1"/>
  <c r="P38" i="1"/>
  <c r="P29" i="1"/>
  <c r="S367" i="1"/>
  <c r="U367" i="1" s="1"/>
  <c r="S597" i="1"/>
  <c r="U597" i="1" s="1"/>
  <c r="O597" i="1"/>
  <c r="O756" i="1"/>
  <c r="O755" i="1"/>
  <c r="O367" i="1"/>
  <c r="S567" i="1"/>
  <c r="U567" i="1" s="1"/>
  <c r="S591" i="1"/>
  <c r="O75" i="1"/>
  <c r="S709" i="1"/>
  <c r="U709" i="1" s="1"/>
  <c r="S707" i="1"/>
  <c r="U707" i="1" s="1"/>
  <c r="S684" i="1"/>
  <c r="U684" i="1" s="1"/>
  <c r="S682" i="1"/>
  <c r="U682" i="1" s="1"/>
  <c r="S672" i="1"/>
  <c r="U672" i="1" s="1"/>
  <c r="S670" i="1"/>
  <c r="S660" i="1"/>
  <c r="U660" i="1" s="1"/>
  <c r="S658" i="1"/>
  <c r="S647" i="1"/>
  <c r="U647" i="1" s="1"/>
  <c r="S645" i="1"/>
  <c r="S632" i="1"/>
  <c r="U632" i="1" s="1"/>
  <c r="S621" i="1"/>
  <c r="U621" i="1" s="1"/>
  <c r="S580" i="1"/>
  <c r="U580" i="1" s="1"/>
  <c r="S540" i="1"/>
  <c r="U540" i="1" s="1"/>
  <c r="S538" i="1"/>
  <c r="S525" i="1"/>
  <c r="U525" i="1" s="1"/>
  <c r="S499" i="1"/>
  <c r="U499" i="1" s="1"/>
  <c r="S497" i="1"/>
  <c r="S487" i="1"/>
  <c r="U487" i="1" s="1"/>
  <c r="S485" i="1"/>
  <c r="S474" i="1"/>
  <c r="U474" i="1" s="1"/>
  <c r="S472" i="1"/>
  <c r="U472" i="1" s="1"/>
  <c r="S457" i="1"/>
  <c r="U457" i="1" s="1"/>
  <c r="S455" i="1"/>
  <c r="U455" i="1" s="1"/>
  <c r="S444" i="1"/>
  <c r="U444" i="1" s="1"/>
  <c r="S442" i="1"/>
  <c r="U442" i="1" s="1"/>
  <c r="S434" i="1"/>
  <c r="U434" i="1" s="1"/>
  <c r="S431" i="1"/>
  <c r="U431" i="1" s="1"/>
  <c r="S421" i="1"/>
  <c r="U421" i="1" s="1"/>
  <c r="S419" i="1"/>
  <c r="S406" i="1"/>
  <c r="U406" i="1" s="1"/>
  <c r="S404" i="1"/>
  <c r="S390" i="1"/>
  <c r="U390" i="1" s="1"/>
  <c r="S386" i="1"/>
  <c r="U386" i="1" s="1"/>
  <c r="S379" i="1"/>
  <c r="U379" i="1" s="1"/>
  <c r="S377" i="1"/>
  <c r="S365" i="1"/>
  <c r="U365" i="1" s="1"/>
  <c r="S353" i="1"/>
  <c r="U353" i="1" s="1"/>
  <c r="S351" i="1"/>
  <c r="U351" i="1" s="1"/>
  <c r="S339" i="1"/>
  <c r="U339" i="1" s="1"/>
  <c r="S337" i="1"/>
  <c r="U337" i="1" s="1"/>
  <c r="S329" i="1"/>
  <c r="U329" i="1" s="1"/>
  <c r="S327" i="1"/>
  <c r="U327" i="1" s="1"/>
  <c r="S315" i="1"/>
  <c r="U315" i="1" s="1"/>
  <c r="S313" i="1"/>
  <c r="U313" i="1" s="1"/>
  <c r="S301" i="1"/>
  <c r="U301" i="1" s="1"/>
  <c r="S299" i="1"/>
  <c r="S287" i="1"/>
  <c r="U287" i="1" s="1"/>
  <c r="S285" i="1"/>
  <c r="U285" i="1" s="1"/>
  <c r="S275" i="1"/>
  <c r="U275" i="1" s="1"/>
  <c r="S273" i="1"/>
  <c r="U273" i="1" s="1"/>
  <c r="S265" i="1"/>
  <c r="U265" i="1" s="1"/>
  <c r="S263" i="1"/>
  <c r="U263" i="1" s="1"/>
  <c r="S252" i="1"/>
  <c r="U252" i="1" s="1"/>
  <c r="S250" i="1"/>
  <c r="S238" i="1"/>
  <c r="U238" i="1" s="1"/>
  <c r="S236" i="1"/>
  <c r="U236" i="1" s="1"/>
  <c r="S229" i="1"/>
  <c r="U229" i="1" s="1"/>
  <c r="S227" i="1"/>
  <c r="U227" i="1" s="1"/>
  <c r="S220" i="1"/>
  <c r="U220" i="1" s="1"/>
  <c r="S218" i="1"/>
  <c r="U218" i="1" s="1"/>
  <c r="S211" i="1"/>
  <c r="U211" i="1" s="1"/>
  <c r="S209" i="1"/>
  <c r="U209" i="1" s="1"/>
  <c r="S201" i="1"/>
  <c r="U201" i="1" s="1"/>
  <c r="S199" i="1"/>
  <c r="U199" i="1" s="1"/>
  <c r="S185" i="1"/>
  <c r="U185" i="1" s="1"/>
  <c r="S183" i="1"/>
  <c r="U183" i="1" s="1"/>
  <c r="S139" i="1"/>
  <c r="U139" i="1" s="1"/>
  <c r="S136" i="1"/>
  <c r="U136" i="1" s="1"/>
  <c r="S135" i="1"/>
  <c r="U135" i="1" s="1"/>
  <c r="S134" i="1"/>
  <c r="U134" i="1" s="1"/>
  <c r="S133" i="1"/>
  <c r="U133" i="1" s="1"/>
  <c r="S131" i="1"/>
  <c r="U131" i="1" s="1"/>
  <c r="S123" i="1"/>
  <c r="S114" i="1"/>
  <c r="S113" i="1" s="1"/>
  <c r="S24" i="1" s="1"/>
  <c r="S97" i="1"/>
  <c r="S84" i="1"/>
  <c r="S81" i="1"/>
  <c r="U81" i="1" s="1"/>
  <c r="S79" i="1"/>
  <c r="U79" i="1" s="1"/>
  <c r="S59" i="1"/>
  <c r="S37" i="1"/>
  <c r="S29" i="1"/>
  <c r="U29" i="1" s="1"/>
  <c r="S23" i="1"/>
  <c r="O604" i="1"/>
  <c r="O82" i="1"/>
  <c r="O582" i="1"/>
  <c r="O714" i="1"/>
  <c r="O713" i="1" s="1"/>
  <c r="O707" i="1" s="1"/>
  <c r="O705" i="1" s="1"/>
  <c r="O689" i="1"/>
  <c r="O688" i="1" s="1"/>
  <c r="O682" i="1" s="1"/>
  <c r="O680" i="1" s="1"/>
  <c r="O684" i="1"/>
  <c r="O677" i="1"/>
  <c r="O676" i="1" s="1"/>
  <c r="O670" i="1" s="1"/>
  <c r="O668" i="1" s="1"/>
  <c r="O672" i="1"/>
  <c r="O665" i="1"/>
  <c r="O664" i="1" s="1"/>
  <c r="O658" i="1" s="1"/>
  <c r="O656" i="1" s="1"/>
  <c r="O660" i="1"/>
  <c r="O653" i="1"/>
  <c r="O652" i="1"/>
  <c r="O645" i="1" s="1"/>
  <c r="O643" i="1" s="1"/>
  <c r="O647" i="1"/>
  <c r="O640" i="1"/>
  <c r="O639" i="1" s="1"/>
  <c r="O632" i="1" s="1"/>
  <c r="O634" i="1"/>
  <c r="O629" i="1"/>
  <c r="O628" i="1" s="1"/>
  <c r="O621" i="1" s="1"/>
  <c r="O607" i="1"/>
  <c r="O606" i="1" s="1"/>
  <c r="O588" i="1"/>
  <c r="O587" i="1" s="1"/>
  <c r="O580" i="1" s="1"/>
  <c r="O577" i="1"/>
  <c r="O576" i="1" s="1"/>
  <c r="O565" i="1" s="1"/>
  <c r="O567" i="1"/>
  <c r="O544" i="1"/>
  <c r="O543" i="1" s="1"/>
  <c r="O538" i="1" s="1"/>
  <c r="O536" i="1" s="1"/>
  <c r="O534" i="1" s="1"/>
  <c r="O540" i="1"/>
  <c r="O529" i="1"/>
  <c r="O528" i="1" s="1"/>
  <c r="O523" i="1" s="1"/>
  <c r="O521" i="1" s="1"/>
  <c r="O525" i="1"/>
  <c r="O504" i="1"/>
  <c r="O503" i="1" s="1"/>
  <c r="O497" i="1" s="1"/>
  <c r="O495" i="1" s="1"/>
  <c r="O499" i="1"/>
  <c r="O491" i="1"/>
  <c r="O490" i="1" s="1"/>
  <c r="O485" i="1" s="1"/>
  <c r="O483" i="1" s="1"/>
  <c r="O487" i="1"/>
  <c r="O478" i="1"/>
  <c r="O477" i="1" s="1"/>
  <c r="O472" i="1" s="1"/>
  <c r="O470" i="1" s="1"/>
  <c r="O474" i="1"/>
  <c r="O466" i="1"/>
  <c r="O464" i="1"/>
  <c r="O457" i="1"/>
  <c r="O448" i="1"/>
  <c r="O447" i="1" s="1"/>
  <c r="O442" i="1" s="1"/>
  <c r="O444" i="1"/>
  <c r="O439" i="1"/>
  <c r="O438" i="1" s="1"/>
  <c r="O431" i="1" s="1"/>
  <c r="O434" i="1"/>
  <c r="O426" i="1"/>
  <c r="O425" i="1" s="1"/>
  <c r="O419" i="1" s="1"/>
  <c r="O417" i="1" s="1"/>
  <c r="O421" i="1"/>
  <c r="O411" i="1"/>
  <c r="O410" i="1" s="1"/>
  <c r="O404" i="1" s="1"/>
  <c r="O402" i="1" s="1"/>
  <c r="O400" i="1" s="1"/>
  <c r="O406" i="1"/>
  <c r="O395" i="1"/>
  <c r="O394" i="1" s="1"/>
  <c r="O388" i="1" s="1"/>
  <c r="O386" i="1" s="1"/>
  <c r="O390" i="1"/>
  <c r="O383" i="1"/>
  <c r="O382" i="1" s="1"/>
  <c r="O377" i="1" s="1"/>
  <c r="O375" i="1" s="1"/>
  <c r="O379" i="1"/>
  <c r="O372" i="1"/>
  <c r="O371" i="1" s="1"/>
  <c r="O365" i="1" s="1"/>
  <c r="O363" i="1" s="1"/>
  <c r="O358" i="1"/>
  <c r="O357" i="1" s="1"/>
  <c r="O351" i="1" s="1"/>
  <c r="O349" i="1" s="1"/>
  <c r="O347" i="1" s="1"/>
  <c r="O353" i="1"/>
  <c r="O344" i="1"/>
  <c r="O343" i="1" s="1"/>
  <c r="O337" i="1" s="1"/>
  <c r="O339" i="1"/>
  <c r="O334" i="1"/>
  <c r="O333" i="1" s="1"/>
  <c r="O327" i="1" s="1"/>
  <c r="O329" i="1"/>
  <c r="O320" i="1"/>
  <c r="O319" i="1" s="1"/>
  <c r="O313" i="1" s="1"/>
  <c r="O311" i="1" s="1"/>
  <c r="O309" i="1" s="1"/>
  <c r="O315" i="1"/>
  <c r="O306" i="1"/>
  <c r="O305" i="1" s="1"/>
  <c r="O299" i="1" s="1"/>
  <c r="O297" i="1" s="1"/>
  <c r="O295" i="1" s="1"/>
  <c r="O301" i="1"/>
  <c r="O292" i="1"/>
  <c r="O291" i="1" s="1"/>
  <c r="O285" i="1" s="1"/>
  <c r="O283" i="1" s="1"/>
  <c r="O287" i="1"/>
  <c r="O280" i="1"/>
  <c r="O279" i="1" s="1"/>
  <c r="O273" i="1" s="1"/>
  <c r="O275" i="1"/>
  <c r="O269" i="1"/>
  <c r="O268" i="1" s="1"/>
  <c r="O263" i="1" s="1"/>
  <c r="O265" i="1"/>
  <c r="O257" i="1"/>
  <c r="O256" i="1" s="1"/>
  <c r="O250" i="1" s="1"/>
  <c r="O248" i="1" s="1"/>
  <c r="O252" i="1"/>
  <c r="O243" i="1"/>
  <c r="O242" i="1" s="1"/>
  <c r="O236" i="1" s="1"/>
  <c r="O238" i="1"/>
  <c r="O233" i="1"/>
  <c r="O232" i="1" s="1"/>
  <c r="O227" i="1" s="1"/>
  <c r="O229" i="1"/>
  <c r="O224" i="1"/>
  <c r="O223" i="1" s="1"/>
  <c r="O218" i="1" s="1"/>
  <c r="O220" i="1"/>
  <c r="O215" i="1"/>
  <c r="O214" i="1" s="1"/>
  <c r="O209" i="1" s="1"/>
  <c r="O211" i="1"/>
  <c r="O205" i="1"/>
  <c r="O204" i="1" s="1"/>
  <c r="O199" i="1" s="1"/>
  <c r="O201" i="1"/>
  <c r="O194" i="1"/>
  <c r="O190" i="1"/>
  <c r="O185" i="1"/>
  <c r="O180" i="1"/>
  <c r="O178" i="1"/>
  <c r="O173" i="1"/>
  <c r="O169" i="1"/>
  <c r="O139" i="1"/>
  <c r="O123" i="1"/>
  <c r="O122" i="1" s="1"/>
  <c r="O116" i="1"/>
  <c r="O114" i="1"/>
  <c r="O111" i="1"/>
  <c r="O108" i="1" s="1"/>
  <c r="O104" i="1"/>
  <c r="O103" i="1"/>
  <c r="O99" i="1"/>
  <c r="O98" i="1"/>
  <c r="O93" i="1"/>
  <c r="O91" i="1"/>
  <c r="O88" i="1"/>
  <c r="O87" i="1" s="1"/>
  <c r="O85" i="1"/>
  <c r="O84" i="1" s="1"/>
  <c r="O80" i="1"/>
  <c r="O79" i="1" s="1"/>
  <c r="O77" i="1"/>
  <c r="O76" i="1"/>
  <c r="O74" i="1"/>
  <c r="O73" i="1"/>
  <c r="O70" i="1"/>
  <c r="O69" i="1"/>
  <c r="O68" i="1"/>
  <c r="O62" i="1"/>
  <c r="O60" i="1"/>
  <c r="O56" i="1"/>
  <c r="O52" i="1"/>
  <c r="O48" i="1"/>
  <c r="O42" i="1"/>
  <c r="O38" i="1"/>
  <c r="O29" i="1"/>
  <c r="Q746" i="1" l="1"/>
  <c r="T746" i="1" s="1"/>
  <c r="U591" i="1"/>
  <c r="S16" i="1"/>
  <c r="U16" i="1" s="1"/>
  <c r="U59" i="1"/>
  <c r="S95" i="1"/>
  <c r="U97" i="1"/>
  <c r="S375" i="1"/>
  <c r="U375" i="1" s="1"/>
  <c r="U377" i="1"/>
  <c r="S483" i="1"/>
  <c r="U483" i="1" s="1"/>
  <c r="U485" i="1"/>
  <c r="S297" i="1"/>
  <c r="U297" i="1" s="1"/>
  <c r="U299" i="1"/>
  <c r="Q153" i="1"/>
  <c r="Q151" i="1" s="1"/>
  <c r="Q732" i="1" s="1"/>
  <c r="S122" i="1"/>
  <c r="U122" i="1" s="1"/>
  <c r="U123" i="1"/>
  <c r="S417" i="1"/>
  <c r="U417" i="1" s="1"/>
  <c r="U419" i="1"/>
  <c r="S495" i="1"/>
  <c r="U495" i="1" s="1"/>
  <c r="U497" i="1"/>
  <c r="S643" i="1"/>
  <c r="U643" i="1" s="1"/>
  <c r="U645" i="1"/>
  <c r="S668" i="1"/>
  <c r="U668" i="1" s="1"/>
  <c r="U670" i="1"/>
  <c r="Q9" i="1"/>
  <c r="S402" i="1"/>
  <c r="U402" i="1" s="1"/>
  <c r="U404" i="1"/>
  <c r="S656" i="1"/>
  <c r="U656" i="1" s="1"/>
  <c r="U658" i="1"/>
  <c r="R151" i="1"/>
  <c r="S248" i="1"/>
  <c r="U248" i="1" s="1"/>
  <c r="U250" i="1"/>
  <c r="S534" i="1"/>
  <c r="U534" i="1" s="1"/>
  <c r="U538" i="1"/>
  <c r="S15" i="1"/>
  <c r="U15" i="1" s="1"/>
  <c r="U37" i="1"/>
  <c r="S617" i="1"/>
  <c r="U617" i="1" s="1"/>
  <c r="S155" i="1"/>
  <c r="U155" i="1" s="1"/>
  <c r="S363" i="1"/>
  <c r="U363" i="1" s="1"/>
  <c r="S361" i="1"/>
  <c r="U361" i="1" s="1"/>
  <c r="O481" i="1"/>
  <c r="O155" i="1"/>
  <c r="P576" i="1"/>
  <c r="P565" i="1" s="1"/>
  <c r="P463" i="1"/>
  <c r="P455" i="1" s="1"/>
  <c r="P453" i="1" s="1"/>
  <c r="P451" i="1" s="1"/>
  <c r="P639" i="1"/>
  <c r="P632" i="1" s="1"/>
  <c r="O189" i="1"/>
  <c r="O183" i="1" s="1"/>
  <c r="O90" i="1"/>
  <c r="P113" i="1"/>
  <c r="P24" i="1" s="1"/>
  <c r="O97" i="1"/>
  <c r="P189" i="1"/>
  <c r="P183" i="1" s="1"/>
  <c r="P528" i="1"/>
  <c r="P523" i="1" s="1"/>
  <c r="P521" i="1" s="1"/>
  <c r="P519" i="1" s="1"/>
  <c r="P101" i="1"/>
  <c r="P72" i="1"/>
  <c r="S325" i="1"/>
  <c r="O72" i="1"/>
  <c r="S246" i="1"/>
  <c r="U246" i="1" s="1"/>
  <c r="P97" i="1"/>
  <c r="O101" i="1"/>
  <c r="O325" i="1"/>
  <c r="O323" i="1" s="1"/>
  <c r="S65" i="1"/>
  <c r="S261" i="1"/>
  <c r="U261" i="1" s="1"/>
  <c r="S619" i="1"/>
  <c r="U619" i="1" s="1"/>
  <c r="O59" i="1"/>
  <c r="O137" i="1" s="1"/>
  <c r="O113" i="1"/>
  <c r="O24" i="1" s="1"/>
  <c r="O37" i="1"/>
  <c r="O15" i="1" s="1"/>
  <c r="P168" i="1"/>
  <c r="P161" i="1" s="1"/>
  <c r="O138" i="1"/>
  <c r="O23" i="1"/>
  <c r="O741" i="1"/>
  <c r="O519" i="1"/>
  <c r="P713" i="1"/>
  <c r="P707" i="1" s="1"/>
  <c r="P705" i="1" s="1"/>
  <c r="P37" i="1"/>
  <c r="P15" i="1" s="1"/>
  <c r="P606" i="1"/>
  <c r="O429" i="1"/>
  <c r="O744" i="1" s="1"/>
  <c r="S470" i="1"/>
  <c r="U470" i="1" s="1"/>
  <c r="S705" i="1"/>
  <c r="U705" i="1" s="1"/>
  <c r="S429" i="1"/>
  <c r="S593" i="1"/>
  <c r="U593" i="1" s="1"/>
  <c r="S680" i="1"/>
  <c r="U680" i="1" s="1"/>
  <c r="P90" i="1"/>
  <c r="O67" i="1"/>
  <c r="O168" i="1"/>
  <c r="O161" i="1" s="1"/>
  <c r="O261" i="1"/>
  <c r="O246" i="1" s="1"/>
  <c r="O740" i="1"/>
  <c r="O619" i="1"/>
  <c r="O617" i="1" s="1"/>
  <c r="O563" i="1"/>
  <c r="O561" i="1" s="1"/>
  <c r="S295" i="1"/>
  <c r="U295" i="1" s="1"/>
  <c r="O361" i="1"/>
  <c r="O463" i="1"/>
  <c r="O455" i="1" s="1"/>
  <c r="O453" i="1" s="1"/>
  <c r="O451" i="1" s="1"/>
  <c r="S283" i="1"/>
  <c r="U283" i="1" s="1"/>
  <c r="S311" i="1"/>
  <c r="U311" i="1" s="1"/>
  <c r="S453" i="1"/>
  <c r="U453" i="1" s="1"/>
  <c r="P131" i="1"/>
  <c r="P67" i="1"/>
  <c r="P155" i="1"/>
  <c r="P279" i="1"/>
  <c r="P273" i="1" s="1"/>
  <c r="P429" i="1"/>
  <c r="S137" i="1"/>
  <c r="S159" i="1"/>
  <c r="U159" i="1" s="1"/>
  <c r="P59" i="1"/>
  <c r="P16" i="1" s="1"/>
  <c r="P268" i="1"/>
  <c r="P263" i="1" s="1"/>
  <c r="S349" i="1"/>
  <c r="U349" i="1" s="1"/>
  <c r="S521" i="1"/>
  <c r="S536" i="1"/>
  <c r="U536" i="1" s="1"/>
  <c r="S563" i="1"/>
  <c r="U563" i="1" s="1"/>
  <c r="P382" i="1"/>
  <c r="P377" i="1" s="1"/>
  <c r="P375" i="1" s="1"/>
  <c r="P490" i="1"/>
  <c r="P485" i="1" s="1"/>
  <c r="P483" i="1" s="1"/>
  <c r="P481" i="1" s="1"/>
  <c r="P664" i="1"/>
  <c r="P658" i="1" s="1"/>
  <c r="P656" i="1" s="1"/>
  <c r="P394" i="1"/>
  <c r="P388" i="1" s="1"/>
  <c r="P386" i="1" s="1"/>
  <c r="P603" i="1"/>
  <c r="P676" i="1"/>
  <c r="P670" i="1" s="1"/>
  <c r="P668" i="1" s="1"/>
  <c r="P256" i="1"/>
  <c r="P250" i="1" s="1"/>
  <c r="P248" i="1" s="1"/>
  <c r="P305" i="1"/>
  <c r="P299" i="1" s="1"/>
  <c r="P297" i="1" s="1"/>
  <c r="P295" i="1" s="1"/>
  <c r="P333" i="1"/>
  <c r="P327" i="1" s="1"/>
  <c r="P343" i="1"/>
  <c r="P337" i="1" s="1"/>
  <c r="P371" i="1"/>
  <c r="P365" i="1" s="1"/>
  <c r="P363" i="1" s="1"/>
  <c r="P587" i="1"/>
  <c r="P580" i="1" s="1"/>
  <c r="P727" i="1"/>
  <c r="O603" i="1"/>
  <c r="O595" i="1" s="1"/>
  <c r="P135" i="1"/>
  <c r="P133" i="1"/>
  <c r="P134" i="1"/>
  <c r="P136" i="1"/>
  <c r="P138" i="1"/>
  <c r="P759" i="1"/>
  <c r="O759" i="1"/>
  <c r="O135" i="1"/>
  <c r="O131" i="1"/>
  <c r="O136" i="1"/>
  <c r="O743" i="1"/>
  <c r="O81" i="1"/>
  <c r="S400" i="1" l="1"/>
  <c r="U400" i="1" s="1"/>
  <c r="S7" i="1"/>
  <c r="U7" i="1" s="1"/>
  <c r="T153" i="1"/>
  <c r="S17" i="1"/>
  <c r="U65" i="1"/>
  <c r="T151" i="1"/>
  <c r="R732" i="1"/>
  <c r="T732" i="1" s="1"/>
  <c r="S140" i="1"/>
  <c r="U140" i="1" s="1"/>
  <c r="U137" i="1"/>
  <c r="S481" i="1"/>
  <c r="U481" i="1" s="1"/>
  <c r="Q11" i="1"/>
  <c r="T11" i="1" s="1"/>
  <c r="T9" i="1"/>
  <c r="S741" i="1"/>
  <c r="U741" i="1" s="1"/>
  <c r="U521" i="1"/>
  <c r="S18" i="1"/>
  <c r="U18" i="1" s="1"/>
  <c r="U95" i="1"/>
  <c r="S415" i="1"/>
  <c r="U415" i="1" s="1"/>
  <c r="U429" i="1"/>
  <c r="S323" i="1"/>
  <c r="U323" i="1" s="1"/>
  <c r="U325" i="1"/>
  <c r="S742" i="1"/>
  <c r="U742" i="1" s="1"/>
  <c r="S737" i="1"/>
  <c r="U737" i="1" s="1"/>
  <c r="S743" i="1"/>
  <c r="U743" i="1" s="1"/>
  <c r="S739" i="1"/>
  <c r="U739" i="1" s="1"/>
  <c r="S744" i="1"/>
  <c r="U744" i="1" s="1"/>
  <c r="S738" i="1"/>
  <c r="U738" i="1" s="1"/>
  <c r="S740" i="1"/>
  <c r="U740" i="1" s="1"/>
  <c r="S735" i="1"/>
  <c r="U735" i="1" s="1"/>
  <c r="S157" i="1"/>
  <c r="U157" i="1" s="1"/>
  <c r="O16" i="1"/>
  <c r="O7" i="1" s="1"/>
  <c r="P619" i="1"/>
  <c r="O415" i="1"/>
  <c r="P737" i="1"/>
  <c r="P7" i="1"/>
  <c r="O159" i="1"/>
  <c r="O157" i="1" s="1"/>
  <c r="P159" i="1"/>
  <c r="P157" i="1" s="1"/>
  <c r="O95" i="1"/>
  <c r="O18" i="1" s="1"/>
  <c r="P95" i="1"/>
  <c r="P18" i="1" s="1"/>
  <c r="P744" i="1"/>
  <c r="P741" i="1"/>
  <c r="P137" i="1"/>
  <c r="P415" i="1"/>
  <c r="P65" i="1"/>
  <c r="P17" i="1" s="1"/>
  <c r="P743" i="1"/>
  <c r="O739" i="1"/>
  <c r="P595" i="1"/>
  <c r="P593" i="1" s="1"/>
  <c r="P591" i="1" s="1"/>
  <c r="O737" i="1"/>
  <c r="P325" i="1"/>
  <c r="P261" i="1"/>
  <c r="P246" i="1" s="1"/>
  <c r="P742" i="1"/>
  <c r="P361" i="1"/>
  <c r="S347" i="1"/>
  <c r="U347" i="1" s="1"/>
  <c r="P740" i="1"/>
  <c r="P563" i="1"/>
  <c r="S561" i="1"/>
  <c r="U561" i="1" s="1"/>
  <c r="S309" i="1"/>
  <c r="U309" i="1" s="1"/>
  <c r="S519" i="1"/>
  <c r="U519" i="1" s="1"/>
  <c r="S451" i="1"/>
  <c r="U451" i="1" s="1"/>
  <c r="P721" i="1"/>
  <c r="O140" i="1"/>
  <c r="O593" i="1"/>
  <c r="O738" i="1" s="1"/>
  <c r="O65" i="1"/>
  <c r="S9" i="1" l="1"/>
  <c r="U9" i="1" s="1"/>
  <c r="U17" i="1"/>
  <c r="S746" i="1"/>
  <c r="U746" i="1" s="1"/>
  <c r="S153" i="1"/>
  <c r="O735" i="1"/>
  <c r="P735" i="1"/>
  <c r="P9" i="1"/>
  <c r="P11" i="1" s="1"/>
  <c r="P140" i="1"/>
  <c r="P323" i="1"/>
  <c r="P739" i="1"/>
  <c r="P561" i="1"/>
  <c r="P719" i="1"/>
  <c r="O591" i="1"/>
  <c r="O17" i="1"/>
  <c r="S151" i="1" l="1"/>
  <c r="U151" i="1" s="1"/>
  <c r="U153" i="1"/>
  <c r="S11" i="1"/>
  <c r="U11" i="1" s="1"/>
  <c r="P738" i="1"/>
  <c r="P617" i="1"/>
  <c r="O9" i="1"/>
  <c r="O11" i="1" s="1"/>
  <c r="S732" i="1" l="1"/>
  <c r="U732" i="1" s="1"/>
  <c r="P746" i="1"/>
  <c r="P153" i="1"/>
  <c r="O746" i="1"/>
  <c r="O153" i="1"/>
  <c r="P151" i="1" l="1"/>
  <c r="O151" i="1"/>
  <c r="P732" i="1" l="1"/>
  <c r="O732" i="1"/>
</calcChain>
</file>

<file path=xl/sharedStrings.xml><?xml version="1.0" encoding="utf-8"?>
<sst xmlns="http://schemas.openxmlformats.org/spreadsheetml/2006/main" count="1114" uniqueCount="369">
  <si>
    <t>Rashodi za zaposlene</t>
  </si>
  <si>
    <t>Ostali rashodi za zaposlene</t>
  </si>
  <si>
    <t>Doprinosi na plaće</t>
  </si>
  <si>
    <t>Materijalni rashodi</t>
  </si>
  <si>
    <t>Naknade troškova zaposlenima</t>
  </si>
  <si>
    <t>Rashodi za meterijal i energiju</t>
  </si>
  <si>
    <t>Rashodi za usluge</t>
  </si>
  <si>
    <t>Ostali nespomenuti rashodi poslovanja</t>
  </si>
  <si>
    <t>Tekuće donacije</t>
  </si>
  <si>
    <t>Rashodi za nabavu proizvedene dugotrajne imovine</t>
  </si>
  <si>
    <t>Prihodi od poreza</t>
  </si>
  <si>
    <t>Porez i prirez na dohodak</t>
  </si>
  <si>
    <t>Porezi na imovinu</t>
  </si>
  <si>
    <t>Prihodi od imovine</t>
  </si>
  <si>
    <t>Prihodi od financijske imovine</t>
  </si>
  <si>
    <t>Prihodi po posebnim propisima</t>
  </si>
  <si>
    <t>Porezi na robu i usluge</t>
  </si>
  <si>
    <t>Subvencije</t>
  </si>
  <si>
    <t>Financijski rashodi</t>
  </si>
  <si>
    <t>Ostali financijski rashodi</t>
  </si>
  <si>
    <t>Članak 3.</t>
  </si>
  <si>
    <t>Postrojenja i oprema</t>
  </si>
  <si>
    <t>Prihodi poslovanja</t>
  </si>
  <si>
    <t>Prihodi od nefinancijske imovine</t>
  </si>
  <si>
    <t>Nematerijalna proizvedena imovina</t>
  </si>
  <si>
    <t>Naknade građanima i kućanstvima na temelju osiguranja i druge naknade</t>
  </si>
  <si>
    <t>Ostale naknade građanima i kućanstvima iz proračuna</t>
  </si>
  <si>
    <t>Zemljište</t>
  </si>
  <si>
    <t>Prihodi od prodaje nefinancijske imovine</t>
  </si>
  <si>
    <t>Prihodi od prodaje materijalne imovine-prirodnih bogatstava</t>
  </si>
  <si>
    <t>Materijalna imovina-prirodna bogatstva</t>
  </si>
  <si>
    <t>Kapitalne donacije</t>
  </si>
  <si>
    <t>Kazne, penali i naknade štete</t>
  </si>
  <si>
    <t>Nematerijalna imovina</t>
  </si>
  <si>
    <t>5</t>
  </si>
  <si>
    <t>6</t>
  </si>
  <si>
    <t>Šifra izvora prihoda</t>
  </si>
  <si>
    <t>Broj konta</t>
  </si>
  <si>
    <t>Vrsta prihoda/izdataka</t>
  </si>
  <si>
    <t>A. RAČUN PRIHODA I RASHODA</t>
  </si>
  <si>
    <t>61</t>
  </si>
  <si>
    <t>611</t>
  </si>
  <si>
    <t>613</t>
  </si>
  <si>
    <t>614</t>
  </si>
  <si>
    <t>63</t>
  </si>
  <si>
    <t>633</t>
  </si>
  <si>
    <t>634</t>
  </si>
  <si>
    <t>64</t>
  </si>
  <si>
    <t>641</t>
  </si>
  <si>
    <t>642</t>
  </si>
  <si>
    <t>65</t>
  </si>
  <si>
    <t>652</t>
  </si>
  <si>
    <t>7</t>
  </si>
  <si>
    <t>71</t>
  </si>
  <si>
    <t>711</t>
  </si>
  <si>
    <t>Prihodi od upravnih i administrativnih pristojbi, pristojbi po posebnim propisima i naknada</t>
  </si>
  <si>
    <t>Prihodi od prodaje neproizvedene dugotrajne imovine</t>
  </si>
  <si>
    <t>3</t>
  </si>
  <si>
    <t>31</t>
  </si>
  <si>
    <t>311</t>
  </si>
  <si>
    <t>312</t>
  </si>
  <si>
    <t>313</t>
  </si>
  <si>
    <t>32</t>
  </si>
  <si>
    <t>321</t>
  </si>
  <si>
    <t>322</t>
  </si>
  <si>
    <t>323</t>
  </si>
  <si>
    <t>329</t>
  </si>
  <si>
    <t>34</t>
  </si>
  <si>
    <t>343</t>
  </si>
  <si>
    <t>35</t>
  </si>
  <si>
    <t>352</t>
  </si>
  <si>
    <t>37</t>
  </si>
  <si>
    <t>372</t>
  </si>
  <si>
    <t>38</t>
  </si>
  <si>
    <t>381</t>
  </si>
  <si>
    <t>382</t>
  </si>
  <si>
    <t>383</t>
  </si>
  <si>
    <t>4</t>
  </si>
  <si>
    <t>41</t>
  </si>
  <si>
    <t>411</t>
  </si>
  <si>
    <t>412</t>
  </si>
  <si>
    <t>42</t>
  </si>
  <si>
    <t>421</t>
  </si>
  <si>
    <t>422</t>
  </si>
  <si>
    <t>426</t>
  </si>
  <si>
    <t>53</t>
  </si>
  <si>
    <t>532</t>
  </si>
  <si>
    <t>Izdaci za financijsku imovinu i otplate zajmova</t>
  </si>
  <si>
    <t>Izdaci za dionice i udjele u glavnici</t>
  </si>
  <si>
    <t>Dionice i udjeli u glavnici trgovačkih društava u javnom sektoru</t>
  </si>
  <si>
    <t>B. RAČUN ZADUŽIVANJA/FINANCIRANJA</t>
  </si>
  <si>
    <t>C. RASPOLOŽIVA SREDSTVA IZ PRETHODNIH GODINA (VIŠAK PRIHODA)</t>
  </si>
  <si>
    <t>92</t>
  </si>
  <si>
    <t>922</t>
  </si>
  <si>
    <t>Rezultat poslovanja</t>
  </si>
  <si>
    <t>Višak/manjak prihoda</t>
  </si>
  <si>
    <t>9</t>
  </si>
  <si>
    <t>Vlastiti izvori</t>
  </si>
  <si>
    <t xml:space="preserve"> </t>
  </si>
  <si>
    <t>8</t>
  </si>
  <si>
    <t>Opći prihodi i primici</t>
  </si>
  <si>
    <t>Doprinosi</t>
  </si>
  <si>
    <t>Vlastiti prihodi</t>
  </si>
  <si>
    <t>Prihodi za posebne namjene</t>
  </si>
  <si>
    <t>Pomoći</t>
  </si>
  <si>
    <t>Donacije</t>
  </si>
  <si>
    <t>Prihodi od prodaje nefinancijske imovine i nadoknade štete s osnove osiguranja</t>
  </si>
  <si>
    <t>Namjenski prihodi od zaduživanja</t>
  </si>
  <si>
    <t>Šifra programska Program Projekt Aktivnost</t>
  </si>
  <si>
    <t>POSEBNI DIO</t>
  </si>
  <si>
    <t>OPĆI DIO</t>
  </si>
  <si>
    <t>001</t>
  </si>
  <si>
    <t>001 01</t>
  </si>
  <si>
    <t>01</t>
  </si>
  <si>
    <t>011</t>
  </si>
  <si>
    <t>P1001</t>
  </si>
  <si>
    <t>A1001 01</t>
  </si>
  <si>
    <t>0111</t>
  </si>
  <si>
    <t>Rashodi poslovanja</t>
  </si>
  <si>
    <t>Rashodi za materijal i energiju</t>
  </si>
  <si>
    <t>Funkcijska klasifikacija: 01 - Opće javne usluge</t>
  </si>
  <si>
    <t>A1001 02</t>
  </si>
  <si>
    <t>Aktivnost: Izbori za vijeća mjesnih odbora</t>
  </si>
  <si>
    <t>Aktivnost: Rad izvršnog tijela</t>
  </si>
  <si>
    <t>Plaće (bruto)</t>
  </si>
  <si>
    <t>Aktivnost: Javna rasvjeta</t>
  </si>
  <si>
    <t>064</t>
  </si>
  <si>
    <t>Aktivnost: Tekuće održavanje nerazvrstanih cesta</t>
  </si>
  <si>
    <t>P1005</t>
  </si>
  <si>
    <t>Aktivnost: Tekuće održavanje javnih površina</t>
  </si>
  <si>
    <t>Subvencije trgovačkim društvima, poljoprivrednicima i obrtnicima izvan javnog sektora</t>
  </si>
  <si>
    <t>P1006</t>
  </si>
  <si>
    <t>A1006 01</t>
  </si>
  <si>
    <t>P1007</t>
  </si>
  <si>
    <t>A1007 01</t>
  </si>
  <si>
    <t>P1008</t>
  </si>
  <si>
    <t>A1008 01</t>
  </si>
  <si>
    <t>P1009</t>
  </si>
  <si>
    <t>A1009 01</t>
  </si>
  <si>
    <t>Ostali rashodi</t>
  </si>
  <si>
    <t>P1010</t>
  </si>
  <si>
    <t>A1010 01</t>
  </si>
  <si>
    <t>0421</t>
  </si>
  <si>
    <t>1070</t>
  </si>
  <si>
    <t>0112</t>
  </si>
  <si>
    <t>UKUPNO RASHODI I IZDACI:</t>
  </si>
  <si>
    <t>Funkcijska klasifikacija: 02 - Obrana</t>
  </si>
  <si>
    <t>Funkcijska klasifikacija: 03 - Javni red i sigurnost</t>
  </si>
  <si>
    <t>Funkcijska klasifikacija: 04 - Ekonomski poslovi</t>
  </si>
  <si>
    <t>Funkcijska klasifikacija: 05 - Zaštita okoliša</t>
  </si>
  <si>
    <t>Funkcijska klasifikacija: 06 - Usluge unapređenja stanovanja i zajednice</t>
  </si>
  <si>
    <t>Funkcijska klasifikacija: 07 - Zdravstvo</t>
  </si>
  <si>
    <t>Funkcijska klasifikacija: 08 - Rekreacija, kultura i religija</t>
  </si>
  <si>
    <t>Funkcijska klasifikacija: 09 - Obrazovanje</t>
  </si>
  <si>
    <t>Funkcijska klasifikacija: 10 - Socijalna zaštita</t>
  </si>
  <si>
    <t>04</t>
  </si>
  <si>
    <t>05</t>
  </si>
  <si>
    <t>051</t>
  </si>
  <si>
    <t>0510</t>
  </si>
  <si>
    <t>Naknade troškova osobama izvan radnog odnosa</t>
  </si>
  <si>
    <t>66</t>
  </si>
  <si>
    <t>663</t>
  </si>
  <si>
    <t>Donacije od pravnih i fizičkih osoba izvan općeg proračuna</t>
  </si>
  <si>
    <t>Prihodi od prodaje proizvoda i roba te pruženih usluga i prihodi od donacija</t>
  </si>
  <si>
    <t>Aktivnost: Stipendije</t>
  </si>
  <si>
    <t>Aktivnost: Potpore za novorođeno dijete</t>
  </si>
  <si>
    <t>1040</t>
  </si>
  <si>
    <t>Aktivnost: Sufinanciranje prijevoza srednjoškolaca</t>
  </si>
  <si>
    <t>0912</t>
  </si>
  <si>
    <t>Aktivnost: Naknada za ogrijev socijalno ugroženom stanovništvu</t>
  </si>
  <si>
    <t>Aktivnost: Pomoć u novcu pojedincima (invalidnim osobama) i obiteljima</t>
  </si>
  <si>
    <t>Aktivnost: Protupožarna zaštita</t>
  </si>
  <si>
    <t>Aktivnost: Sanacija terena onečišćenog opasnim otpadom</t>
  </si>
  <si>
    <t xml:space="preserve">Aktivnost: Razvoj ruralnog turizma </t>
  </si>
  <si>
    <t>Rashodi za nabavu nefinancijske imovine</t>
  </si>
  <si>
    <t>Rashodi za nabavu neproizvedene dugotrajne imovine</t>
  </si>
  <si>
    <t>Građevinski objekti</t>
  </si>
  <si>
    <t>06</t>
  </si>
  <si>
    <t>Funkcijska klasifikacija: 06 - Usluge unaprjeđenja stanovanja i zajednice</t>
  </si>
  <si>
    <t>Aktivnost: Oprema potrebna za rad Jedinstvenog upravnog odjela</t>
  </si>
  <si>
    <t>Aktivnost: Sufinanciranje rada LAG-a Vallis Colapis</t>
  </si>
  <si>
    <t>324</t>
  </si>
  <si>
    <t>0640</t>
  </si>
  <si>
    <t>0451</t>
  </si>
  <si>
    <t>0560</t>
  </si>
  <si>
    <t>0133</t>
  </si>
  <si>
    <t>0320</t>
  </si>
  <si>
    <t>0360</t>
  </si>
  <si>
    <t>0810</t>
  </si>
  <si>
    <t>0473</t>
  </si>
  <si>
    <t>0610</t>
  </si>
  <si>
    <t>0760</t>
  </si>
  <si>
    <t>056</t>
  </si>
  <si>
    <t xml:space="preserve">Funkcijska klasifikacija: 05 - Zaštita okoliša </t>
  </si>
  <si>
    <t>045</t>
  </si>
  <si>
    <t>013</t>
  </si>
  <si>
    <t>10</t>
  </si>
  <si>
    <t>09</t>
  </si>
  <si>
    <t>03</t>
  </si>
  <si>
    <t>08</t>
  </si>
  <si>
    <t>07</t>
  </si>
  <si>
    <t>042</t>
  </si>
  <si>
    <t>107</t>
  </si>
  <si>
    <t>091</t>
  </si>
  <si>
    <t>032</t>
  </si>
  <si>
    <t>081</t>
  </si>
  <si>
    <t>047</t>
  </si>
  <si>
    <t>061</t>
  </si>
  <si>
    <t>076</t>
  </si>
  <si>
    <t>P1011</t>
  </si>
  <si>
    <t>A1009 02</t>
  </si>
  <si>
    <t>A1009 03</t>
  </si>
  <si>
    <t>A1010 02</t>
  </si>
  <si>
    <t>A1011 01</t>
  </si>
  <si>
    <t>K1014 01</t>
  </si>
  <si>
    <t>Funkcijska</t>
  </si>
  <si>
    <t>653</t>
  </si>
  <si>
    <t>Komunalni doprinosi i naknade</t>
  </si>
  <si>
    <t>72</t>
  </si>
  <si>
    <t>721</t>
  </si>
  <si>
    <t>Aktivnost: Sufinanciranje boravka djece u dječjem vrtiću</t>
  </si>
  <si>
    <t>Prihodi od prodaje proizvedene dugotrajne imovine</t>
  </si>
  <si>
    <t>Prihodi od prodaje građevinskih objekata</t>
  </si>
  <si>
    <t>Aktivnost: Humanitarna djelatnost Crvenog križa</t>
  </si>
  <si>
    <t>651</t>
  </si>
  <si>
    <t>Upravne i administrativne pristojbe</t>
  </si>
  <si>
    <t>RAZDJEL 001: JEDINSTVENI UPRAVNI ODJEL</t>
  </si>
  <si>
    <t>Glava 001 01: Jedinstveni upravni odjel</t>
  </si>
  <si>
    <t>Aktivnost: Financiranje rada političkih stranaka zastupljenih u Općinskom vijeću</t>
  </si>
  <si>
    <t>Aktivnost: Rad Općinskog vijeća</t>
  </si>
  <si>
    <t>Aktivnost: Redovna djelatnost Jedinstvenog upravnog odjela</t>
  </si>
  <si>
    <t>Aktivnost: Potpore poljoprivredi</t>
  </si>
  <si>
    <t>Aktivnost: Donacije udrugama građana</t>
  </si>
  <si>
    <t>Aktivnost: Zbrinjavanje komunalnog otpada - deponij Ilovac</t>
  </si>
  <si>
    <t>P1013</t>
  </si>
  <si>
    <t>A1013 01</t>
  </si>
  <si>
    <t>P1014</t>
  </si>
  <si>
    <t>P1015</t>
  </si>
  <si>
    <t>K1015 01</t>
  </si>
  <si>
    <t xml:space="preserve">Program 01: Javna uprava i administracija </t>
  </si>
  <si>
    <t>A1001 03</t>
  </si>
  <si>
    <t>A1001 04</t>
  </si>
  <si>
    <t>A1001 05</t>
  </si>
  <si>
    <t>A1001 06</t>
  </si>
  <si>
    <t>P1002</t>
  </si>
  <si>
    <t>Program 02: Održavanje komunalne infrastrukture</t>
  </si>
  <si>
    <t>T1002 01</t>
  </si>
  <si>
    <t>T1002 02</t>
  </si>
  <si>
    <t>T1002 03</t>
  </si>
  <si>
    <t>T1002 04</t>
  </si>
  <si>
    <t>P1003</t>
  </si>
  <si>
    <t>A1001 07</t>
  </si>
  <si>
    <t>Aktivnost: Izbori, referendum</t>
  </si>
  <si>
    <t xml:space="preserve">Program 03: Potpora poljoprivredi </t>
  </si>
  <si>
    <t>A1003 01</t>
  </si>
  <si>
    <t>P1004</t>
  </si>
  <si>
    <t>Program 04: Jačanje gospodarstva</t>
  </si>
  <si>
    <t>Program 05: Zaštita okoliša</t>
  </si>
  <si>
    <t>A1005 01</t>
  </si>
  <si>
    <t>A1005 02</t>
  </si>
  <si>
    <t>Program 06: Predškolski odgoj</t>
  </si>
  <si>
    <t>Program 07: Osnovno i srednjoškolsko obrazovanje</t>
  </si>
  <si>
    <t>A1007 02</t>
  </si>
  <si>
    <t>Program 08: Visoko obrazovanje</t>
  </si>
  <si>
    <t>Program 09: Socijalna skrb</t>
  </si>
  <si>
    <t xml:space="preserve">Program 11: Razvoj civilnog društva </t>
  </si>
  <si>
    <t>366</t>
  </si>
  <si>
    <t>36</t>
  </si>
  <si>
    <t xml:space="preserve">Aktivnost: Pomoć pri radu Domu zdravlja Ozalj </t>
  </si>
  <si>
    <t>Aktivnost: Pomoć pri radu Osnovnoj školi Žakanje</t>
  </si>
  <si>
    <t>P1012</t>
  </si>
  <si>
    <t>Program 12: Zdravstvo</t>
  </si>
  <si>
    <t>Program 13: Promicanje kulture</t>
  </si>
  <si>
    <t>Aktivnost: Održavanje okoliša Starog grada Ribnika</t>
  </si>
  <si>
    <t>Program 14: Poticanje razvoja turizma</t>
  </si>
  <si>
    <t>T1014 02</t>
  </si>
  <si>
    <t>Aktivnost: Pilot projekt "Hrvatska 365"</t>
  </si>
  <si>
    <t>Program 15: Prostorno uređenje i unapređenje stanovanja</t>
  </si>
  <si>
    <t>Program 10: Organiziranje i provođenje zaštite i spašavanja</t>
  </si>
  <si>
    <t>P1016</t>
  </si>
  <si>
    <t xml:space="preserve">Program 16: Upravljanje imovinom </t>
  </si>
  <si>
    <t>K1016 02</t>
  </si>
  <si>
    <t>K1016 03</t>
  </si>
  <si>
    <t>K1016 04</t>
  </si>
  <si>
    <t>K1016 05</t>
  </si>
  <si>
    <t>K1016 06</t>
  </si>
  <si>
    <t>Pomoći proračunskim korisnicima drugih proračuna</t>
  </si>
  <si>
    <t>Pomoći dane u inozemstvo i unutar općeg proračuna</t>
  </si>
  <si>
    <t xml:space="preserve">Ostali rashodi   </t>
  </si>
  <si>
    <t>1</t>
  </si>
  <si>
    <t>2</t>
  </si>
  <si>
    <t xml:space="preserve">Aktivnost: Tekuće održavanje groblja i mrtvačnica </t>
  </si>
  <si>
    <t>Sveukupno:</t>
  </si>
  <si>
    <t>IZVORI FINANCIRANJA</t>
  </si>
  <si>
    <t xml:space="preserve">Opći prihodi i primici </t>
  </si>
  <si>
    <t xml:space="preserve">Pomoći </t>
  </si>
  <si>
    <t xml:space="preserve">Prihodi za posebne namjene </t>
  </si>
  <si>
    <t>Višak prihoda</t>
  </si>
  <si>
    <t xml:space="preserve">Višak prihoda </t>
  </si>
  <si>
    <t>Primici od financijske imovine i zaduživanja</t>
  </si>
  <si>
    <t>84</t>
  </si>
  <si>
    <t>844</t>
  </si>
  <si>
    <t>Primici od zaduživanja</t>
  </si>
  <si>
    <t>Primljeni krediti i zajmovi od kreditnih i ostalih financijskih institucija izvan javnog sektora</t>
  </si>
  <si>
    <t>54</t>
  </si>
  <si>
    <t>544</t>
  </si>
  <si>
    <t>Izdaci za otplatu glavnice primljenih kredita i zajmova</t>
  </si>
  <si>
    <t>632</t>
  </si>
  <si>
    <t>Pomoći od međunarodnih organizacija te institucija i tijela EU</t>
  </si>
  <si>
    <t>UKUPNO RASHODI I IZDACI         (3+4+5):</t>
  </si>
  <si>
    <t>Aktivnost: Javni radovi, stručno osposobljavanje bez zasnivanja radnog odnos</t>
  </si>
  <si>
    <t>0911</t>
  </si>
  <si>
    <t>0922</t>
  </si>
  <si>
    <t>0941</t>
  </si>
  <si>
    <t>094</t>
  </si>
  <si>
    <t>092</t>
  </si>
  <si>
    <t>104</t>
  </si>
  <si>
    <t>036</t>
  </si>
  <si>
    <t>A1012 01</t>
  </si>
  <si>
    <t>A1007 03</t>
  </si>
  <si>
    <t>Aktivnost: Kapitalni projekt "Obnova biciklističke staze Zeleno srce"</t>
  </si>
  <si>
    <t>Aktivnost: Kapitalni projekt "Modernizacija nerazvrstanih cesta"</t>
  </si>
  <si>
    <t>Pomoći od izvanproračunskih korisnika</t>
  </si>
  <si>
    <t>Pomoći proračunu iz drugih proračuna</t>
  </si>
  <si>
    <t>Pomoći iz inozemstva i od subjekata unutar općeg proračuna</t>
  </si>
  <si>
    <t>Plaće (Bruto)</t>
  </si>
  <si>
    <t>Otplata glavnice primljenih kredita i zajmova od kreditnih i ostalih institucija izvan javnog sektora</t>
  </si>
  <si>
    <t>Aktivnost: Opremanje objekata mrtvačnica</t>
  </si>
  <si>
    <t>A1004 01</t>
  </si>
  <si>
    <t>A1011 02</t>
  </si>
  <si>
    <t>K1016 01</t>
  </si>
  <si>
    <t>Aktivnost: Civilna zaštita, financiranje rada HGSS, Stanice Karlovac</t>
  </si>
  <si>
    <t>0474</t>
  </si>
  <si>
    <t>PROJEKCIJA 2019.</t>
  </si>
  <si>
    <t>Željko Car, prof.</t>
  </si>
  <si>
    <t>Aktivnost: Kapitalni projekt "Energetska obnova zgrade u Ribniku, k.č. 40/5 k.o. Ribnik"</t>
  </si>
  <si>
    <t>Aktivnost: Kapitalni projekt "Modernizacija javne rasvjete s ekološki prihvatljivom i energetski učinkovitom LED rasvjetom"</t>
  </si>
  <si>
    <t>Aktivnost: Kapitalni projekt "Rekonstrukcija zgrade javne namjene u naselju Ribnik"</t>
  </si>
  <si>
    <t>Aktivnost: Nadstrešnice za autobusna stajališta</t>
  </si>
  <si>
    <t>1. REBALANS 2017.</t>
  </si>
  <si>
    <t xml:space="preserve">Aktivnost: Financiranje osnovnoškolskog obrazovanja iznad standarda </t>
  </si>
  <si>
    <t>IZVRŠENJE 2016.</t>
  </si>
  <si>
    <t>PRORAČUN 2018.</t>
  </si>
  <si>
    <t>83</t>
  </si>
  <si>
    <t>832</t>
  </si>
  <si>
    <t>Primici od prodaje dionica i udjela u glavnici</t>
  </si>
  <si>
    <t>Primici od prodaje dionica i udjela u glavnici trgovačkih društava u javnom sektoru</t>
  </si>
  <si>
    <t>A1011 03</t>
  </si>
  <si>
    <t>0840</t>
  </si>
  <si>
    <t>Aktivnost: Donacije vjerskim zajednicama</t>
  </si>
  <si>
    <t>084</t>
  </si>
  <si>
    <t>RAZLIKA - VIŠAK/MANJAK</t>
  </si>
  <si>
    <t>UKUPNO PRIHODI I PRIMICI (6+7+8):</t>
  </si>
  <si>
    <t>C. RASPOLOŽIVA SREDSTVA IZ PRETHODNIH GODINA (VIŠAK IZ PRETHODNE(IH) GODINA KOJI ĆE SE RASPOREDITI)</t>
  </si>
  <si>
    <t>PROJEKCIJA 2020.</t>
  </si>
  <si>
    <t>638</t>
  </si>
  <si>
    <t>A1013 02</t>
  </si>
  <si>
    <t>Aktivnost: Obilježavanje 400-te obljetnice rođenja Jurja Križanića</t>
  </si>
  <si>
    <t>Aktivnost: Kapitalni projekt "Rekonstrukcija centra općine Ribnik"</t>
  </si>
  <si>
    <t>K1016 07</t>
  </si>
  <si>
    <t>A1016 08</t>
  </si>
  <si>
    <t>K1016 09</t>
  </si>
  <si>
    <t>Aktivnost: Kapitalni projekt "Rekonstrukcija šumske prometne infrastrukture"</t>
  </si>
  <si>
    <t>Pomoći temeljem prijenosa EU sredstava</t>
  </si>
  <si>
    <t>Rashodi i izdaci Proračuna u iznosu od 3.160.000,00 kuna, raspoređuju se po nositeljima, korisnicima i potanjim namjenama u posebnom dijelu Proračuna kako slijedi:</t>
  </si>
  <si>
    <t>INDEKS 4/3</t>
  </si>
  <si>
    <t>INDEKS 5/3</t>
  </si>
  <si>
    <t>PREDSJEDNIK OPĆINSKOG VIJEĆA:</t>
  </si>
  <si>
    <t>Nikola Dolinar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</si>
</sst>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0"/>
      <name val="Arial"/>
    </font>
    <font>
      <sz val="9"/>
      <name val="Arial"/>
      <family val="2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9"/>
      <name val="Arial"/>
      <family val="2"/>
      <charset val="238"/>
    </font>
    <font>
      <b/>
      <sz val="9"/>
      <color rgb="FF00B0F0"/>
      <name val="Arial"/>
      <family val="2"/>
      <charset val="238"/>
    </font>
    <font>
      <sz val="9"/>
      <color rgb="FF00B0F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4"/>
      <name val="Arial"/>
      <family val="2"/>
      <charset val="238"/>
    </font>
    <font>
      <sz val="9"/>
      <color rgb="FF7030A0"/>
      <name val="Arial"/>
      <family val="2"/>
      <charset val="238"/>
    </font>
    <font>
      <sz val="9"/>
      <color theme="9"/>
      <name val="Arial"/>
      <family val="2"/>
      <charset val="238"/>
    </font>
    <font>
      <sz val="9"/>
      <color theme="5" tint="0.59999389629810485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9"/>
      <color theme="5" tint="0.39997558519241921"/>
      <name val="Arial"/>
      <family val="2"/>
      <charset val="238"/>
    </font>
    <font>
      <sz val="9"/>
      <color rgb="FF0070C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theme="9" tint="-0.249977111117893"/>
      <name val="Arial"/>
      <family val="2"/>
      <charset val="238"/>
    </font>
    <font>
      <sz val="10"/>
      <color theme="7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theme="5" tint="0.39997558519241921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theme="5" tint="0.59999389629810485"/>
      <name val="Arial"/>
      <family val="2"/>
      <charset val="238"/>
    </font>
    <font>
      <sz val="10"/>
      <color theme="9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i/>
      <sz val="10"/>
      <name val="Arial"/>
      <family val="2"/>
      <charset val="238"/>
    </font>
    <font>
      <sz val="10"/>
      <color theme="4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9"/>
      <color theme="5" tint="0.59999389629810485"/>
      <name val="Arial"/>
      <family val="2"/>
      <charset val="238"/>
    </font>
    <font>
      <sz val="10"/>
      <color theme="9" tint="-0.249977111117893"/>
      <name val="Arial"/>
      <family val="2"/>
      <charset val="238"/>
    </font>
    <font>
      <sz val="10"/>
      <color theme="5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sz val="10"/>
      <color rgb="FF0070C0"/>
      <name val="Arial"/>
      <family val="2"/>
      <charset val="238"/>
    </font>
    <font>
      <sz val="9"/>
      <color theme="7"/>
      <name val="Arial"/>
      <family val="2"/>
    </font>
    <font>
      <sz val="10"/>
      <color theme="7"/>
      <name val="Arial"/>
      <family val="2"/>
    </font>
    <font>
      <sz val="10"/>
      <name val="Arial"/>
      <family val="2"/>
    </font>
    <font>
      <sz val="9"/>
      <color theme="7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6">
    <xf numFmtId="0" fontId="0" fillId="0" borderId="0" xfId="0"/>
    <xf numFmtId="0" fontId="1" fillId="0" borderId="0" xfId="0" applyFont="1" applyAlignment="1"/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9" fontId="3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/>
    <xf numFmtId="49" fontId="4" fillId="0" borderId="0" xfId="0" applyNumberFormat="1" applyFont="1" applyAlignment="1"/>
    <xf numFmtId="0" fontId="4" fillId="0" borderId="0" xfId="0" applyFont="1" applyAlignment="1">
      <alignment wrapText="1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left"/>
    </xf>
    <xf numFmtId="4" fontId="4" fillId="0" borderId="0" xfId="0" applyNumberFormat="1" applyFont="1" applyAlignment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/>
    <xf numFmtId="49" fontId="9" fillId="0" borderId="0" xfId="0" applyNumberFormat="1" applyFont="1" applyAlignment="1"/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/>
    <xf numFmtId="49" fontId="11" fillId="0" borderId="0" xfId="0" applyNumberFormat="1" applyFont="1" applyAlignment="1"/>
    <xf numFmtId="49" fontId="12" fillId="0" borderId="0" xfId="0" applyNumberFormat="1" applyFont="1" applyAlignment="1"/>
    <xf numFmtId="0" fontId="13" fillId="0" borderId="0" xfId="0" applyFont="1" applyAlignment="1"/>
    <xf numFmtId="49" fontId="13" fillId="0" borderId="0" xfId="0" applyNumberFormat="1" applyFont="1" applyAlignment="1"/>
    <xf numFmtId="49" fontId="14" fillId="0" borderId="0" xfId="0" applyNumberFormat="1" applyFont="1" applyAlignment="1">
      <alignment horizontal="left"/>
    </xf>
    <xf numFmtId="0" fontId="14" fillId="0" borderId="0" xfId="0" applyFont="1" applyAlignment="1"/>
    <xf numFmtId="49" fontId="14" fillId="0" borderId="0" xfId="0" applyNumberFormat="1" applyFont="1" applyAlignment="1"/>
    <xf numFmtId="49" fontId="15" fillId="0" borderId="0" xfId="0" applyNumberFormat="1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/>
    <xf numFmtId="49" fontId="18" fillId="0" borderId="0" xfId="0" applyNumberFormat="1" applyFont="1" applyAlignment="1">
      <alignment horizontal="left"/>
    </xf>
    <xf numFmtId="49" fontId="18" fillId="0" borderId="0" xfId="0" applyNumberFormat="1" applyFont="1" applyAlignment="1"/>
    <xf numFmtId="0" fontId="16" fillId="0" borderId="0" xfId="0" applyFont="1" applyAlignment="1"/>
    <xf numFmtId="0" fontId="17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10" fillId="0" borderId="0" xfId="0" applyNumberFormat="1" applyFont="1" applyAlignment="1"/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2" fillId="0" borderId="0" xfId="0" applyFont="1"/>
    <xf numFmtId="4" fontId="24" fillId="0" borderId="0" xfId="0" applyNumberFormat="1" applyFont="1" applyAlignment="1">
      <alignment wrapText="1"/>
    </xf>
    <xf numFmtId="4" fontId="22" fillId="0" borderId="0" xfId="0" applyNumberFormat="1" applyFont="1" applyAlignment="1">
      <alignment wrapText="1"/>
    </xf>
    <xf numFmtId="49" fontId="25" fillId="0" borderId="0" xfId="0" applyNumberFormat="1" applyFont="1" applyAlignment="1">
      <alignment horizontal="left"/>
    </xf>
    <xf numFmtId="0" fontId="25" fillId="0" borderId="0" xfId="0" applyFont="1" applyAlignment="1">
      <alignment wrapText="1"/>
    </xf>
    <xf numFmtId="49" fontId="21" fillId="0" borderId="0" xfId="0" applyNumberFormat="1" applyFont="1" applyAlignment="1">
      <alignment horizontal="left"/>
    </xf>
    <xf numFmtId="0" fontId="21" fillId="0" borderId="0" xfId="0" applyFont="1" applyAlignment="1">
      <alignment wrapText="1"/>
    </xf>
    <xf numFmtId="4" fontId="22" fillId="0" borderId="0" xfId="0" applyNumberFormat="1" applyFo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6" fillId="0" borderId="0" xfId="0" applyFont="1" applyAlignment="1">
      <alignment wrapText="1"/>
    </xf>
    <xf numFmtId="49" fontId="22" fillId="0" borderId="0" xfId="0" applyNumberFormat="1" applyFont="1" applyAlignment="1">
      <alignment horizontal="left" wrapText="1"/>
    </xf>
    <xf numFmtId="49" fontId="21" fillId="0" borderId="0" xfId="0" applyNumberFormat="1" applyFont="1" applyAlignment="1"/>
    <xf numFmtId="49" fontId="20" fillId="0" borderId="0" xfId="0" applyNumberFormat="1" applyFont="1" applyAlignment="1"/>
    <xf numFmtId="4" fontId="20" fillId="0" borderId="0" xfId="0" applyNumberFormat="1" applyFont="1"/>
    <xf numFmtId="49" fontId="22" fillId="0" borderId="0" xfId="0" applyNumberFormat="1" applyFont="1" applyAlignment="1"/>
    <xf numFmtId="4" fontId="20" fillId="0" borderId="0" xfId="0" applyNumberFormat="1" applyFont="1" applyAlignment="1">
      <alignment wrapText="1"/>
    </xf>
    <xf numFmtId="49" fontId="20" fillId="0" borderId="0" xfId="0" applyNumberFormat="1" applyFont="1" applyAlignment="1">
      <alignment horizontal="left"/>
    </xf>
    <xf numFmtId="4" fontId="21" fillId="0" borderId="0" xfId="0" applyNumberFormat="1" applyFont="1"/>
    <xf numFmtId="49" fontId="20" fillId="0" borderId="0" xfId="0" applyNumberFormat="1" applyFont="1" applyAlignment="1">
      <alignment horizontal="center" wrapText="1"/>
    </xf>
    <xf numFmtId="49" fontId="22" fillId="0" borderId="0" xfId="0" applyNumberFormat="1" applyFont="1" applyAlignment="1">
      <alignment horizontal="right" wrapText="1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/>
    <xf numFmtId="0" fontId="24" fillId="0" borderId="0" xfId="0" applyFont="1" applyAlignment="1"/>
    <xf numFmtId="0" fontId="27" fillId="0" borderId="0" xfId="0" applyFont="1" applyAlignment="1">
      <alignment wrapText="1"/>
    </xf>
    <xf numFmtId="4" fontId="22" fillId="0" borderId="0" xfId="0" applyNumberFormat="1" applyFont="1" applyAlignment="1"/>
    <xf numFmtId="0" fontId="28" fillId="0" borderId="0" xfId="0" applyFont="1" applyAlignment="1"/>
    <xf numFmtId="0" fontId="28" fillId="0" borderId="0" xfId="0" applyFont="1" applyAlignment="1">
      <alignment wrapText="1"/>
    </xf>
    <xf numFmtId="0" fontId="29" fillId="0" borderId="0" xfId="0" applyFont="1" applyAlignment="1"/>
    <xf numFmtId="4" fontId="23" fillId="0" borderId="0" xfId="0" applyNumberFormat="1" applyFont="1" applyAlignment="1">
      <alignment wrapText="1"/>
    </xf>
    <xf numFmtId="0" fontId="30" fillId="0" borderId="0" xfId="0" applyFont="1" applyAlignment="1"/>
    <xf numFmtId="0" fontId="30" fillId="0" borderId="0" xfId="0" applyFont="1" applyAlignment="1">
      <alignment wrapText="1"/>
    </xf>
    <xf numFmtId="4" fontId="30" fillId="0" borderId="0" xfId="0" applyNumberFormat="1" applyFont="1" applyAlignment="1">
      <alignment wrapText="1"/>
    </xf>
    <xf numFmtId="0" fontId="31" fillId="0" borderId="0" xfId="0" applyFont="1" applyAlignment="1"/>
    <xf numFmtId="0" fontId="31" fillId="0" borderId="0" xfId="0" applyFont="1" applyAlignment="1">
      <alignment wrapText="1"/>
    </xf>
    <xf numFmtId="0" fontId="20" fillId="0" borderId="0" xfId="0" applyFont="1" applyAlignment="1"/>
    <xf numFmtId="0" fontId="29" fillId="0" borderId="0" xfId="0" applyFont="1" applyAlignment="1">
      <alignment wrapText="1"/>
    </xf>
    <xf numFmtId="4" fontId="20" fillId="0" borderId="0" xfId="0" applyNumberFormat="1" applyFont="1" applyAlignment="1"/>
    <xf numFmtId="4" fontId="22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 wrapText="1"/>
    </xf>
    <xf numFmtId="4" fontId="20" fillId="0" borderId="0" xfId="0" applyNumberFormat="1" applyFont="1" applyAlignment="1">
      <alignment horizontal="right" wrapText="1"/>
    </xf>
    <xf numFmtId="4" fontId="23" fillId="0" borderId="0" xfId="0" applyNumberFormat="1" applyFont="1" applyAlignment="1">
      <alignment horizontal="right" wrapText="1"/>
    </xf>
    <xf numFmtId="4" fontId="30" fillId="0" borderId="0" xfId="0" applyNumberFormat="1" applyFont="1" applyAlignment="1">
      <alignment horizontal="right" wrapText="1"/>
    </xf>
    <xf numFmtId="3" fontId="22" fillId="0" borderId="0" xfId="0" applyNumberFormat="1" applyFont="1" applyAlignment="1">
      <alignment horizontal="center" wrapText="1"/>
    </xf>
    <xf numFmtId="49" fontId="32" fillId="0" borderId="0" xfId="0" applyNumberFormat="1" applyFont="1" applyAlignment="1">
      <alignment horizontal="left"/>
    </xf>
    <xf numFmtId="0" fontId="32" fillId="0" borderId="0" xfId="0" applyFont="1" applyAlignment="1">
      <alignment wrapText="1"/>
    </xf>
    <xf numFmtId="49" fontId="33" fillId="0" borderId="0" xfId="0" applyNumberFormat="1" applyFont="1" applyAlignment="1">
      <alignment horizontal="left"/>
    </xf>
    <xf numFmtId="0" fontId="33" fillId="0" borderId="0" xfId="0" applyFont="1" applyAlignment="1">
      <alignment wrapText="1"/>
    </xf>
    <xf numFmtId="4" fontId="34" fillId="0" borderId="0" xfId="0" applyNumberFormat="1" applyFont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" fontId="33" fillId="0" borderId="0" xfId="0" applyNumberFormat="1" applyFont="1" applyAlignment="1">
      <alignment wrapText="1"/>
    </xf>
    <xf numFmtId="4" fontId="33" fillId="0" borderId="0" xfId="0" applyNumberFormat="1" applyFont="1"/>
    <xf numFmtId="4" fontId="35" fillId="0" borderId="0" xfId="0" applyNumberFormat="1" applyFont="1"/>
    <xf numFmtId="0" fontId="35" fillId="0" borderId="0" xfId="0" applyFont="1" applyAlignment="1">
      <alignment wrapText="1"/>
    </xf>
    <xf numFmtId="0" fontId="33" fillId="0" borderId="0" xfId="0" applyFont="1" applyAlignment="1">
      <alignment horizontal="left"/>
    </xf>
    <xf numFmtId="49" fontId="33" fillId="0" borderId="0" xfId="0" applyNumberFormat="1" applyFont="1" applyAlignment="1">
      <alignment horizontal="right" wrapText="1"/>
    </xf>
    <xf numFmtId="49" fontId="33" fillId="0" borderId="0" xfId="0" applyNumberFormat="1" applyFont="1" applyAlignment="1">
      <alignment horizontal="center"/>
    </xf>
    <xf numFmtId="0" fontId="33" fillId="0" borderId="0" xfId="0" applyFont="1" applyAlignment="1"/>
    <xf numFmtId="4" fontId="33" fillId="0" borderId="0" xfId="0" applyNumberFormat="1" applyFont="1" applyAlignment="1"/>
    <xf numFmtId="3" fontId="35" fillId="0" borderId="0" xfId="0" applyNumberFormat="1" applyFont="1" applyAlignment="1">
      <alignment horizontal="center" wrapText="1"/>
    </xf>
    <xf numFmtId="4" fontId="33" fillId="0" borderId="0" xfId="0" applyNumberFormat="1" applyFont="1" applyAlignment="1">
      <alignment horizontal="right" wrapText="1"/>
    </xf>
    <xf numFmtId="4" fontId="35" fillId="0" borderId="0" xfId="0" applyNumberFormat="1" applyFont="1" applyAlignment="1">
      <alignment horizontal="right" wrapText="1"/>
    </xf>
    <xf numFmtId="3" fontId="33" fillId="0" borderId="0" xfId="0" applyNumberFormat="1" applyFont="1" applyAlignment="1">
      <alignment horizontal="center" wrapText="1"/>
    </xf>
    <xf numFmtId="4" fontId="35" fillId="0" borderId="0" xfId="0" applyNumberFormat="1" applyFont="1" applyAlignment="1">
      <alignment horizontal="center" wrapText="1"/>
    </xf>
    <xf numFmtId="4" fontId="33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>
      <alignment horizontal="center"/>
    </xf>
    <xf numFmtId="4" fontId="19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6" fillId="0" borderId="0" xfId="0" applyFont="1" applyAlignment="1"/>
    <xf numFmtId="4" fontId="21" fillId="0" borderId="0" xfId="0" applyNumberFormat="1" applyFont="1" applyAlignment="1">
      <alignment wrapText="1"/>
    </xf>
    <xf numFmtId="4" fontId="30" fillId="0" borderId="0" xfId="0" applyNumberFormat="1" applyFont="1" applyAlignment="1"/>
    <xf numFmtId="4" fontId="37" fillId="0" borderId="0" xfId="0" applyNumberFormat="1" applyFont="1" applyAlignment="1">
      <alignment horizontal="right" wrapText="1"/>
    </xf>
    <xf numFmtId="4" fontId="37" fillId="0" borderId="0" xfId="0" applyNumberFormat="1" applyFont="1" applyAlignment="1">
      <alignment horizontal="right"/>
    </xf>
    <xf numFmtId="4" fontId="37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8" fillId="0" borderId="0" xfId="0" applyFont="1" applyAlignment="1">
      <alignment wrapText="1"/>
    </xf>
    <xf numFmtId="0" fontId="39" fillId="0" borderId="0" xfId="0" applyFont="1" applyAlignment="1">
      <alignment wrapText="1"/>
    </xf>
    <xf numFmtId="4" fontId="39" fillId="0" borderId="0" xfId="0" applyNumberFormat="1" applyFont="1" applyAlignment="1">
      <alignment horizontal="right" wrapText="1"/>
    </xf>
    <xf numFmtId="4" fontId="39" fillId="0" borderId="0" xfId="0" applyNumberFormat="1" applyFont="1" applyAlignment="1">
      <alignment horizontal="right"/>
    </xf>
    <xf numFmtId="4" fontId="38" fillId="0" borderId="0" xfId="0" applyNumberFormat="1" applyFont="1" applyAlignment="1"/>
    <xf numFmtId="4" fontId="38" fillId="0" borderId="0" xfId="0" applyNumberFormat="1" applyFont="1" applyAlignment="1">
      <alignment wrapText="1"/>
    </xf>
    <xf numFmtId="0" fontId="38" fillId="0" borderId="0" xfId="0" applyFont="1" applyAlignment="1">
      <alignment horizontal="center"/>
    </xf>
    <xf numFmtId="49" fontId="38" fillId="0" borderId="0" xfId="0" applyNumberFormat="1" applyFont="1" applyAlignment="1">
      <alignment horizontal="left"/>
    </xf>
    <xf numFmtId="4" fontId="38" fillId="0" borderId="0" xfId="0" applyNumberFormat="1" applyFont="1" applyAlignment="1">
      <alignment horizontal="right" wrapText="1"/>
    </xf>
    <xf numFmtId="49" fontId="38" fillId="0" borderId="0" xfId="0" applyNumberFormat="1" applyFont="1" applyAlignment="1">
      <alignment horizontal="center"/>
    </xf>
    <xf numFmtId="49" fontId="38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/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19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4" fontId="38" fillId="0" borderId="0" xfId="0" applyNumberFormat="1" applyFont="1" applyAlignment="1">
      <alignment horizontal="right"/>
    </xf>
    <xf numFmtId="0" fontId="4" fillId="0" borderId="0" xfId="0" applyFont="1" applyAlignment="1"/>
    <xf numFmtId="0" fontId="19" fillId="0" borderId="0" xfId="0" applyFont="1" applyAlignment="1">
      <alignment wrapText="1"/>
    </xf>
    <xf numFmtId="0" fontId="19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center"/>
    </xf>
    <xf numFmtId="0" fontId="26" fillId="0" borderId="0" xfId="0" applyFont="1"/>
    <xf numFmtId="4" fontId="24" fillId="0" borderId="0" xfId="0" applyNumberFormat="1" applyFont="1"/>
    <xf numFmtId="4" fontId="40" fillId="0" borderId="0" xfId="0" applyNumberFormat="1" applyFont="1"/>
    <xf numFmtId="0" fontId="25" fillId="0" borderId="0" xfId="0" applyFont="1"/>
    <xf numFmtId="4" fontId="40" fillId="0" borderId="0" xfId="0" applyNumberFormat="1" applyFont="1" applyAlignment="1"/>
    <xf numFmtId="4" fontId="31" fillId="0" borderId="0" xfId="0" applyNumberFormat="1" applyFont="1" applyAlignment="1"/>
    <xf numFmtId="4" fontId="40" fillId="0" borderId="0" xfId="0" applyNumberFormat="1" applyFont="1" applyAlignment="1">
      <alignment horizontal="right" wrapText="1"/>
    </xf>
    <xf numFmtId="4" fontId="20" fillId="0" borderId="0" xfId="0" applyNumberFormat="1" applyFont="1" applyAlignment="1">
      <alignment horizontal="center" wrapText="1"/>
    </xf>
    <xf numFmtId="3" fontId="20" fillId="0" borderId="0" xfId="0" applyNumberFormat="1" applyFont="1" applyAlignment="1">
      <alignment horizontal="center" wrapText="1"/>
    </xf>
    <xf numFmtId="4" fontId="40" fillId="0" borderId="0" xfId="0" applyNumberFormat="1" applyFont="1" applyAlignment="1">
      <alignment wrapText="1"/>
    </xf>
    <xf numFmtId="4" fontId="2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0" fillId="0" borderId="0" xfId="0" applyFont="1" applyAlignment="1">
      <alignment vertical="center" wrapText="1"/>
    </xf>
    <xf numFmtId="0" fontId="40" fillId="0" borderId="0" xfId="0" applyFont="1" applyAlignment="1">
      <alignment wrapText="1"/>
    </xf>
    <xf numFmtId="0" fontId="4" fillId="0" borderId="0" xfId="0" applyFont="1" applyAlignment="1"/>
    <xf numFmtId="0" fontId="3" fillId="0" borderId="0" xfId="0" applyFont="1" applyAlignment="1">
      <alignment horizontal="center" wrapText="1"/>
    </xf>
    <xf numFmtId="4" fontId="4" fillId="0" borderId="0" xfId="0" applyNumberFormat="1" applyFo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1" fillId="0" borderId="0" xfId="0" applyFont="1" applyAlignment="1"/>
    <xf numFmtId="0" fontId="41" fillId="0" borderId="0" xfId="0" applyFont="1" applyAlignment="1">
      <alignment horizontal="center"/>
    </xf>
    <xf numFmtId="4" fontId="42" fillId="0" borderId="0" xfId="0" applyNumberFormat="1" applyFont="1" applyAlignment="1">
      <alignment horizontal="right" wrapText="1"/>
    </xf>
    <xf numFmtId="4" fontId="41" fillId="0" borderId="0" xfId="0" applyNumberFormat="1" applyFont="1"/>
    <xf numFmtId="49" fontId="20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" fontId="43" fillId="0" borderId="0" xfId="0" applyNumberFormat="1" applyFont="1" applyAlignment="1">
      <alignment horizontal="right" wrapText="1"/>
    </xf>
    <xf numFmtId="49" fontId="1" fillId="0" borderId="0" xfId="0" applyNumberFormat="1" applyFont="1" applyAlignment="1"/>
    <xf numFmtId="49" fontId="43" fillId="0" borderId="0" xfId="0" applyNumberFormat="1" applyFont="1" applyAlignment="1">
      <alignment horizontal="left"/>
    </xf>
    <xf numFmtId="0" fontId="43" fillId="0" borderId="0" xfId="0" applyFont="1" applyAlignment="1">
      <alignment wrapText="1"/>
    </xf>
    <xf numFmtId="0" fontId="44" fillId="0" borderId="0" xfId="0" applyFont="1" applyAlignment="1">
      <alignment horizontal="center"/>
    </xf>
    <xf numFmtId="0" fontId="22" fillId="0" borderId="0" xfId="0" applyFont="1" applyAlignment="1">
      <alignment wrapText="1"/>
    </xf>
    <xf numFmtId="4" fontId="37" fillId="0" borderId="0" xfId="0" applyNumberFormat="1" applyFont="1" applyAlignment="1"/>
    <xf numFmtId="0" fontId="0" fillId="0" borderId="0" xfId="0" applyAlignment="1"/>
    <xf numFmtId="0" fontId="0" fillId="0" borderId="0" xfId="0" applyAlignment="1">
      <alignment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4" fontId="2" fillId="0" borderId="0" xfId="0" applyNumberFormat="1" applyFont="1"/>
    <xf numFmtId="0" fontId="20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0" xfId="0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19" fillId="0" borderId="0" xfId="0" applyFont="1" applyAlignment="1">
      <alignment wrapText="1"/>
    </xf>
    <xf numFmtId="0" fontId="19" fillId="0" borderId="0" xfId="0" applyFont="1" applyAlignment="1"/>
    <xf numFmtId="49" fontId="22" fillId="0" borderId="0" xfId="0" applyNumberFormat="1" applyFont="1" applyAlignment="1">
      <alignment horizontal="left"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wrapText="1"/>
    </xf>
    <xf numFmtId="0" fontId="20" fillId="0" borderId="0" xfId="0" applyFon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96"/>
  <sheetViews>
    <sheetView tabSelected="1" topLeftCell="A718" zoomScaleNormal="100" workbookViewId="0">
      <selection activeCell="N762" sqref="N762"/>
    </sheetView>
  </sheetViews>
  <sheetFormatPr defaultRowHeight="12.75" x14ac:dyDescent="0.2"/>
  <cols>
    <col min="1" max="1" width="9" style="5" customWidth="1"/>
    <col min="2" max="2" width="4" style="5" customWidth="1"/>
    <col min="3" max="3" width="3" style="5" customWidth="1"/>
    <col min="4" max="4" width="4" style="5" customWidth="1"/>
    <col min="5" max="5" width="3.7109375" style="5" customWidth="1"/>
    <col min="6" max="6" width="3.5703125" style="5" customWidth="1"/>
    <col min="7" max="7" width="3.42578125" style="5" customWidth="1"/>
    <col min="8" max="11" width="3.5703125" style="5" customWidth="1"/>
    <col min="12" max="12" width="7.42578125" style="5" customWidth="1"/>
    <col min="13" max="13" width="6.7109375" style="72" customWidth="1"/>
    <col min="14" max="14" width="27.140625" style="84" customWidth="1"/>
    <col min="15" max="15" width="12.140625" style="123" customWidth="1"/>
    <col min="16" max="17" width="11.85546875" style="123" customWidth="1"/>
    <col min="18" max="19" width="12.5703125" style="75" customWidth="1"/>
    <col min="20" max="20" width="7.42578125" style="5" customWidth="1"/>
    <col min="21" max="21" width="7" style="5" customWidth="1"/>
  </cols>
  <sheetData>
    <row r="1" spans="1:22" ht="38.25" x14ac:dyDescent="0.2">
      <c r="A1" s="3"/>
      <c r="B1" s="358" t="s">
        <v>36</v>
      </c>
      <c r="C1" s="359"/>
      <c r="D1" s="359"/>
      <c r="E1" s="359"/>
      <c r="F1" s="359"/>
      <c r="G1" s="359"/>
      <c r="H1" s="359"/>
      <c r="I1" s="360"/>
      <c r="J1" s="360"/>
      <c r="K1" s="206"/>
      <c r="L1" s="22"/>
      <c r="M1" s="69" t="s">
        <v>37</v>
      </c>
      <c r="N1" s="70" t="s">
        <v>38</v>
      </c>
      <c r="O1" s="69" t="s">
        <v>341</v>
      </c>
      <c r="P1" s="69" t="s">
        <v>339</v>
      </c>
      <c r="Q1" s="69" t="s">
        <v>342</v>
      </c>
      <c r="R1" s="69" t="s">
        <v>333</v>
      </c>
      <c r="S1" s="69" t="s">
        <v>354</v>
      </c>
      <c r="T1" s="306" t="s">
        <v>365</v>
      </c>
      <c r="U1" s="306" t="s">
        <v>366</v>
      </c>
      <c r="V1" s="69"/>
    </row>
    <row r="2" spans="1:22" x14ac:dyDescent="0.2">
      <c r="A2" s="3"/>
      <c r="B2" s="22">
        <v>1</v>
      </c>
      <c r="C2" s="22">
        <v>2</v>
      </c>
      <c r="D2" s="22">
        <v>3</v>
      </c>
      <c r="E2" s="22">
        <v>4</v>
      </c>
      <c r="F2" s="22">
        <v>5</v>
      </c>
      <c r="G2" s="22">
        <v>6</v>
      </c>
      <c r="H2" s="22">
        <v>7</v>
      </c>
      <c r="I2" s="208">
        <v>8</v>
      </c>
      <c r="J2" s="208">
        <v>9</v>
      </c>
      <c r="K2" s="208"/>
      <c r="L2" s="22"/>
      <c r="M2" s="71"/>
      <c r="N2" s="70"/>
      <c r="O2" s="94" t="s">
        <v>289</v>
      </c>
      <c r="P2" s="94" t="s">
        <v>290</v>
      </c>
      <c r="Q2" s="94" t="s">
        <v>57</v>
      </c>
      <c r="R2" s="254" t="s">
        <v>77</v>
      </c>
      <c r="S2" s="254" t="s">
        <v>34</v>
      </c>
      <c r="T2" s="9">
        <v>6</v>
      </c>
      <c r="U2" s="9">
        <v>7</v>
      </c>
    </row>
    <row r="3" spans="1:22" x14ac:dyDescent="0.2">
      <c r="O3" s="253"/>
      <c r="P3" s="289"/>
      <c r="Q3" s="308"/>
    </row>
    <row r="4" spans="1:22" x14ac:dyDescent="0.2">
      <c r="A4" s="5" t="s">
        <v>98</v>
      </c>
      <c r="N4" s="73" t="s">
        <v>110</v>
      </c>
      <c r="O4" s="253"/>
      <c r="P4" s="289"/>
      <c r="Q4" s="308"/>
    </row>
    <row r="5" spans="1:22" x14ac:dyDescent="0.2">
      <c r="N5" s="73"/>
      <c r="O5" s="253"/>
      <c r="P5" s="289"/>
      <c r="Q5" s="308"/>
    </row>
    <row r="6" spans="1:22" x14ac:dyDescent="0.2">
      <c r="N6" s="73"/>
      <c r="O6" s="253"/>
      <c r="P6" s="289"/>
      <c r="Q6" s="308"/>
    </row>
    <row r="7" spans="1:22" ht="25.5" x14ac:dyDescent="0.2">
      <c r="N7" s="73" t="s">
        <v>352</v>
      </c>
      <c r="O7" s="77">
        <f>SUM(O15+O16+O23)</f>
        <v>1716000.48</v>
      </c>
      <c r="P7" s="77">
        <f>SUM(P15+P16+P23)</f>
        <v>2577433.12</v>
      </c>
      <c r="Q7" s="77">
        <f>SUM(Q15+Q16+Q23)</f>
        <v>2860000</v>
      </c>
      <c r="R7" s="77">
        <f t="shared" ref="R7:S7" si="0">SUM(R15+R16+R23)</f>
        <v>2321000</v>
      </c>
      <c r="S7" s="77">
        <f t="shared" si="0"/>
        <v>2290000</v>
      </c>
      <c r="T7" s="307">
        <f>R7/Q7*100</f>
        <v>81.15384615384616</v>
      </c>
      <c r="U7" s="307">
        <f>S7/Q7*100</f>
        <v>80.069930069930066</v>
      </c>
    </row>
    <row r="8" spans="1:22" x14ac:dyDescent="0.2">
      <c r="N8" s="73"/>
      <c r="O8" s="82"/>
      <c r="P8" s="82"/>
      <c r="Q8" s="82"/>
    </row>
    <row r="9" spans="1:22" ht="25.5" x14ac:dyDescent="0.2">
      <c r="N9" s="73" t="s">
        <v>309</v>
      </c>
      <c r="O9" s="77">
        <f>SUM(O17+O18+O24)</f>
        <v>1886548.4300000002</v>
      </c>
      <c r="P9" s="77">
        <f>SUM(P17+P18+P24)</f>
        <v>3100000</v>
      </c>
      <c r="Q9" s="77">
        <f>SUM(Q17+Q18+Q24)</f>
        <v>3160000</v>
      </c>
      <c r="R9" s="77">
        <f t="shared" ref="R9:S9" si="1">SUM(R17+R18+R24)</f>
        <v>2561000</v>
      </c>
      <c r="S9" s="77">
        <f t="shared" si="1"/>
        <v>2461000</v>
      </c>
      <c r="T9" s="307">
        <f t="shared" ref="T9:T18" si="2">R9/Q9*100</f>
        <v>81.044303797468359</v>
      </c>
      <c r="U9" s="307">
        <f t="shared" ref="U9:U18" si="3">S9/Q9*100</f>
        <v>77.879746835443044</v>
      </c>
    </row>
    <row r="10" spans="1:22" x14ac:dyDescent="0.2">
      <c r="N10" s="73"/>
      <c r="O10" s="82"/>
      <c r="P10" s="82"/>
      <c r="Q10" s="82"/>
      <c r="T10" s="307"/>
      <c r="U10" s="307"/>
    </row>
    <row r="11" spans="1:22" s="210" customForma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315"/>
      <c r="N11" s="73" t="s">
        <v>351</v>
      </c>
      <c r="O11" s="82">
        <f>O7-O9</f>
        <v>-170547.95000000019</v>
      </c>
      <c r="P11" s="82">
        <f>P7-P9</f>
        <v>-522566.87999999989</v>
      </c>
      <c r="Q11" s="82">
        <f>Q7-Q9</f>
        <v>-300000</v>
      </c>
      <c r="R11" s="82">
        <f t="shared" ref="R11:S11" si="4">R7-R9</f>
        <v>-240000</v>
      </c>
      <c r="S11" s="82">
        <f t="shared" si="4"/>
        <v>-171000</v>
      </c>
      <c r="T11" s="307">
        <f t="shared" si="2"/>
        <v>80</v>
      </c>
      <c r="U11" s="307">
        <f t="shared" si="3"/>
        <v>56.999999999999993</v>
      </c>
    </row>
    <row r="12" spans="1:22" x14ac:dyDescent="0.2">
      <c r="N12" s="73"/>
      <c r="O12" s="82"/>
      <c r="P12" s="82"/>
      <c r="Q12" s="82"/>
      <c r="T12" s="307"/>
      <c r="U12" s="307"/>
    </row>
    <row r="13" spans="1:22" x14ac:dyDescent="0.2">
      <c r="M13" s="78" t="s">
        <v>39</v>
      </c>
      <c r="N13" s="79"/>
      <c r="O13" s="82"/>
      <c r="P13" s="82"/>
      <c r="Q13" s="82"/>
      <c r="T13" s="307"/>
      <c r="U13" s="307"/>
    </row>
    <row r="14" spans="1:22" x14ac:dyDescent="0.2">
      <c r="M14" s="78"/>
      <c r="N14" s="79"/>
      <c r="O14" s="82"/>
      <c r="P14" s="82"/>
      <c r="Q14" s="82"/>
      <c r="T14" s="307"/>
      <c r="U14" s="307"/>
    </row>
    <row r="15" spans="1:22" x14ac:dyDescent="0.2">
      <c r="M15" s="80" t="s">
        <v>35</v>
      </c>
      <c r="N15" s="81" t="s">
        <v>22</v>
      </c>
      <c r="O15" s="77">
        <f t="shared" ref="O15:P15" si="5">SUM(O37)</f>
        <v>1713026.25</v>
      </c>
      <c r="P15" s="77">
        <f t="shared" si="5"/>
        <v>2574933.12</v>
      </c>
      <c r="Q15" s="77">
        <f t="shared" ref="Q15" si="6">SUM(Q37)</f>
        <v>2857500</v>
      </c>
      <c r="R15" s="77">
        <f t="shared" ref="R15:S15" si="7">SUM(R37)</f>
        <v>2301000</v>
      </c>
      <c r="S15" s="77">
        <f t="shared" si="7"/>
        <v>2270000</v>
      </c>
      <c r="T15" s="307">
        <f t="shared" si="2"/>
        <v>80.524934383202094</v>
      </c>
      <c r="U15" s="307">
        <f t="shared" si="3"/>
        <v>79.440069991251093</v>
      </c>
    </row>
    <row r="16" spans="1:22" ht="25.5" x14ac:dyDescent="0.2">
      <c r="M16" s="80" t="s">
        <v>52</v>
      </c>
      <c r="N16" s="81" t="s">
        <v>28</v>
      </c>
      <c r="O16" s="77">
        <f t="shared" ref="O16:P16" si="8">SUM(O59)</f>
        <v>2400</v>
      </c>
      <c r="P16" s="77">
        <f t="shared" si="8"/>
        <v>2500</v>
      </c>
      <c r="Q16" s="77">
        <f t="shared" ref="Q16" si="9">SUM(Q59)</f>
        <v>2500</v>
      </c>
      <c r="R16" s="77">
        <f t="shared" ref="R16:S16" si="10">SUM(R59)</f>
        <v>20000</v>
      </c>
      <c r="S16" s="77">
        <f t="shared" si="10"/>
        <v>20000</v>
      </c>
      <c r="T16" s="307">
        <f t="shared" si="2"/>
        <v>800</v>
      </c>
      <c r="U16" s="307">
        <f t="shared" si="3"/>
        <v>800</v>
      </c>
    </row>
    <row r="17" spans="1:21" x14ac:dyDescent="0.2">
      <c r="M17" s="80" t="s">
        <v>57</v>
      </c>
      <c r="N17" s="81" t="s">
        <v>118</v>
      </c>
      <c r="O17" s="77">
        <f t="shared" ref="O17:P17" si="11">SUM(O65)</f>
        <v>1079862.33</v>
      </c>
      <c r="P17" s="77">
        <f t="shared" si="11"/>
        <v>1615000</v>
      </c>
      <c r="Q17" s="77">
        <f t="shared" ref="Q17" si="12">SUM(Q65)</f>
        <v>1695000</v>
      </c>
      <c r="R17" s="77">
        <f t="shared" ref="R17:S17" si="13">SUM(R65)</f>
        <v>1494300</v>
      </c>
      <c r="S17" s="77">
        <f t="shared" si="13"/>
        <v>1519300</v>
      </c>
      <c r="T17" s="307">
        <f t="shared" si="2"/>
        <v>88.159292035398224</v>
      </c>
      <c r="U17" s="307">
        <f t="shared" si="3"/>
        <v>89.634218289085538</v>
      </c>
    </row>
    <row r="18" spans="1:21" ht="25.5" x14ac:dyDescent="0.2">
      <c r="M18" s="80" t="s">
        <v>77</v>
      </c>
      <c r="N18" s="81" t="s">
        <v>174</v>
      </c>
      <c r="O18" s="77">
        <f t="shared" ref="O18:P18" si="14">SUM(O95)</f>
        <v>806686.1</v>
      </c>
      <c r="P18" s="77">
        <f t="shared" si="14"/>
        <v>1485000</v>
      </c>
      <c r="Q18" s="77">
        <f t="shared" ref="Q18" si="15">SUM(Q95)</f>
        <v>1465000</v>
      </c>
      <c r="R18" s="77">
        <f t="shared" ref="R18:S18" si="16">SUM(R95)</f>
        <v>1066700</v>
      </c>
      <c r="S18" s="77">
        <f t="shared" si="16"/>
        <v>941700</v>
      </c>
      <c r="T18" s="307">
        <f t="shared" si="2"/>
        <v>72.812286689419793</v>
      </c>
      <c r="U18" s="307">
        <f t="shared" si="3"/>
        <v>64.279863481228674</v>
      </c>
    </row>
    <row r="19" spans="1:21" x14ac:dyDescent="0.2">
      <c r="M19" s="80"/>
      <c r="N19" s="81"/>
      <c r="O19" s="136"/>
      <c r="P19" s="136"/>
      <c r="Q19" s="136"/>
      <c r="U19" s="307"/>
    </row>
    <row r="20" spans="1:21" x14ac:dyDescent="0.2">
      <c r="M20" s="80"/>
      <c r="N20" s="81"/>
      <c r="O20" s="136"/>
      <c r="P20" s="136"/>
      <c r="Q20" s="136"/>
      <c r="U20" s="307"/>
    </row>
    <row r="21" spans="1:21" x14ac:dyDescent="0.2">
      <c r="M21" s="78" t="s">
        <v>90</v>
      </c>
      <c r="N21" s="79"/>
      <c r="O21" s="136"/>
      <c r="P21" s="136"/>
      <c r="Q21" s="136"/>
      <c r="U21" s="307"/>
    </row>
    <row r="22" spans="1:21" x14ac:dyDescent="0.2">
      <c r="M22" s="83"/>
      <c r="O22" s="136"/>
      <c r="P22" s="136"/>
      <c r="Q22" s="136"/>
      <c r="U22" s="307"/>
    </row>
    <row r="23" spans="1:21" s="210" customFormat="1" ht="25.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80" t="s">
        <v>99</v>
      </c>
      <c r="N23" s="81" t="s">
        <v>299</v>
      </c>
      <c r="O23" s="77">
        <f t="shared" ref="O23:S23" si="17">SUM(O108)</f>
        <v>574.23</v>
      </c>
      <c r="P23" s="77">
        <f t="shared" si="17"/>
        <v>0</v>
      </c>
      <c r="Q23" s="77">
        <f t="shared" si="17"/>
        <v>0</v>
      </c>
      <c r="R23" s="82">
        <f t="shared" si="17"/>
        <v>0</v>
      </c>
      <c r="S23" s="82">
        <f t="shared" si="17"/>
        <v>0</v>
      </c>
      <c r="T23" s="307">
        <v>0</v>
      </c>
      <c r="U23" s="307">
        <v>0</v>
      </c>
    </row>
    <row r="24" spans="1:21" s="5" customFormat="1" ht="25.5" x14ac:dyDescent="0.2">
      <c r="M24" s="80" t="s">
        <v>34</v>
      </c>
      <c r="N24" s="81" t="s">
        <v>87</v>
      </c>
      <c r="O24" s="77">
        <f t="shared" ref="O24:P24" si="18">SUM(O113)</f>
        <v>0</v>
      </c>
      <c r="P24" s="77">
        <f t="shared" si="18"/>
        <v>0</v>
      </c>
      <c r="Q24" s="77">
        <f t="shared" ref="Q24" si="19">SUM(Q113)</f>
        <v>0</v>
      </c>
      <c r="R24" s="77">
        <v>0</v>
      </c>
      <c r="S24" s="77">
        <f>SUM(S113)</f>
        <v>0</v>
      </c>
      <c r="T24" s="307">
        <v>0</v>
      </c>
      <c r="U24" s="307">
        <v>0</v>
      </c>
    </row>
    <row r="25" spans="1:21" s="5" customFormat="1" x14ac:dyDescent="0.2">
      <c r="M25" s="80"/>
      <c r="N25" s="81"/>
      <c r="O25" s="136"/>
      <c r="P25" s="136"/>
      <c r="Q25" s="136"/>
      <c r="R25" s="75"/>
      <c r="S25" s="75"/>
    </row>
    <row r="26" spans="1:21" s="5" customFormat="1" x14ac:dyDescent="0.2">
      <c r="M26" s="80"/>
      <c r="N26" s="81"/>
      <c r="O26" s="136"/>
      <c r="P26" s="136"/>
      <c r="Q26" s="136"/>
      <c r="R26" s="75"/>
      <c r="S26" s="75"/>
    </row>
    <row r="27" spans="1:21" s="5" customFormat="1" x14ac:dyDescent="0.2">
      <c r="M27" s="78" t="s">
        <v>353</v>
      </c>
      <c r="N27" s="85"/>
      <c r="O27" s="136"/>
      <c r="P27" s="136"/>
      <c r="Q27" s="136"/>
      <c r="R27" s="75"/>
      <c r="S27" s="75"/>
    </row>
    <row r="28" spans="1:21" s="5" customFormat="1" x14ac:dyDescent="0.2">
      <c r="M28" s="78"/>
      <c r="N28" s="85"/>
      <c r="O28" s="136"/>
      <c r="P28" s="136"/>
      <c r="Q28" s="136"/>
      <c r="R28" s="75"/>
      <c r="S28" s="75"/>
    </row>
    <row r="29" spans="1:21" s="5" customFormat="1" x14ac:dyDescent="0.2">
      <c r="M29" s="80" t="s">
        <v>96</v>
      </c>
      <c r="N29" s="81" t="s">
        <v>97</v>
      </c>
      <c r="O29" s="77">
        <f t="shared" ref="O29:S29" si="20">SUM(O124)</f>
        <v>693114.83</v>
      </c>
      <c r="P29" s="77">
        <f t="shared" si="20"/>
        <v>522566.88</v>
      </c>
      <c r="Q29" s="77">
        <f t="shared" si="20"/>
        <v>300000</v>
      </c>
      <c r="R29" s="82">
        <f t="shared" si="20"/>
        <v>240000</v>
      </c>
      <c r="S29" s="82">
        <f t="shared" si="20"/>
        <v>171000</v>
      </c>
      <c r="T29" s="307">
        <f t="shared" ref="T29" si="21">R29/Q29*100</f>
        <v>80</v>
      </c>
      <c r="U29" s="307">
        <f>S29/Q29*100</f>
        <v>56.999999999999993</v>
      </c>
    </row>
    <row r="30" spans="1:21" s="5" customFormat="1" x14ac:dyDescent="0.2">
      <c r="M30" s="78"/>
      <c r="N30" s="85"/>
      <c r="O30" s="123"/>
      <c r="P30" s="123"/>
      <c r="Q30" s="123"/>
      <c r="R30" s="75"/>
      <c r="S30" s="75"/>
    </row>
    <row r="31" spans="1:21" s="5" customFormat="1" x14ac:dyDescent="0.2">
      <c r="M31" s="78"/>
      <c r="N31" s="85"/>
      <c r="O31" s="123"/>
      <c r="P31" s="123"/>
      <c r="Q31" s="123"/>
      <c r="R31" s="75"/>
      <c r="S31" s="75"/>
    </row>
    <row r="32" spans="1:21" s="5" customFormat="1" x14ac:dyDescent="0.2">
      <c r="M32" s="78"/>
      <c r="N32" s="85"/>
      <c r="O32" s="123"/>
      <c r="P32" s="123"/>
      <c r="Q32" s="123"/>
      <c r="R32" s="75"/>
      <c r="S32" s="75"/>
    </row>
    <row r="33" spans="2:21" s="3" customFormat="1" ht="38.25" x14ac:dyDescent="0.2">
      <c r="B33" s="358" t="s">
        <v>36</v>
      </c>
      <c r="C33" s="359"/>
      <c r="D33" s="359"/>
      <c r="E33" s="359"/>
      <c r="F33" s="359"/>
      <c r="G33" s="359"/>
      <c r="H33" s="359"/>
      <c r="I33" s="360"/>
      <c r="J33" s="360"/>
      <c r="K33" s="206"/>
      <c r="L33" s="4"/>
      <c r="M33" s="69" t="s">
        <v>37</v>
      </c>
      <c r="N33" s="70" t="s">
        <v>38</v>
      </c>
      <c r="O33" s="69" t="s">
        <v>341</v>
      </c>
      <c r="P33" s="69" t="s">
        <v>339</v>
      </c>
      <c r="Q33" s="69" t="s">
        <v>342</v>
      </c>
      <c r="R33" s="69" t="s">
        <v>333</v>
      </c>
      <c r="S33" s="69" t="s">
        <v>354</v>
      </c>
      <c r="T33" s="306" t="s">
        <v>365</v>
      </c>
      <c r="U33" s="306" t="s">
        <v>366</v>
      </c>
    </row>
    <row r="34" spans="2:21" s="3" customFormat="1" x14ac:dyDescent="0.2">
      <c r="B34" s="4">
        <v>1</v>
      </c>
      <c r="C34" s="4">
        <v>2</v>
      </c>
      <c r="D34" s="4">
        <v>3</v>
      </c>
      <c r="E34" s="4">
        <v>4</v>
      </c>
      <c r="F34" s="4">
        <v>5</v>
      </c>
      <c r="G34" s="4">
        <v>6</v>
      </c>
      <c r="H34" s="4">
        <v>7</v>
      </c>
      <c r="I34" s="208">
        <v>8</v>
      </c>
      <c r="J34" s="208">
        <v>9</v>
      </c>
      <c r="K34" s="208"/>
      <c r="L34" s="4"/>
      <c r="M34" s="71"/>
      <c r="N34" s="70"/>
      <c r="O34" s="94" t="s">
        <v>289</v>
      </c>
      <c r="P34" s="94" t="s">
        <v>290</v>
      </c>
      <c r="Q34" s="94" t="s">
        <v>57</v>
      </c>
      <c r="R34" s="254" t="s">
        <v>77</v>
      </c>
      <c r="S34" s="254" t="s">
        <v>34</v>
      </c>
      <c r="T34" s="9">
        <v>6</v>
      </c>
      <c r="U34" s="9">
        <v>7</v>
      </c>
    </row>
    <row r="35" spans="2:21" s="6" customFormat="1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8" t="s">
        <v>39</v>
      </c>
      <c r="N35" s="79"/>
      <c r="O35" s="75"/>
      <c r="P35" s="75"/>
      <c r="Q35" s="75"/>
      <c r="R35" s="255"/>
      <c r="S35" s="255"/>
    </row>
    <row r="36" spans="2:21" s="5" customFormat="1" x14ac:dyDescent="0.2">
      <c r="B36" s="4"/>
      <c r="C36" s="4"/>
      <c r="D36" s="4"/>
      <c r="E36" s="4"/>
      <c r="F36" s="4"/>
      <c r="G36" s="4"/>
      <c r="H36" s="4"/>
      <c r="I36" s="208"/>
      <c r="J36" s="208"/>
      <c r="K36" s="208"/>
      <c r="L36" s="4"/>
      <c r="M36" s="86"/>
      <c r="N36" s="70"/>
      <c r="O36" s="75"/>
      <c r="P36" s="75"/>
      <c r="Q36" s="75"/>
      <c r="R36" s="75"/>
      <c r="S36" s="75"/>
    </row>
    <row r="37" spans="2:21" s="8" customFormat="1" x14ac:dyDescent="0.2">
      <c r="B37" s="9"/>
      <c r="M37" s="87" t="s">
        <v>35</v>
      </c>
      <c r="N37" s="81" t="s">
        <v>22</v>
      </c>
      <c r="O37" s="169">
        <f>SUM(O38+O42+O48+O52+O56)</f>
        <v>1713026.25</v>
      </c>
      <c r="P37" s="169">
        <f>SUM(P38+P42+P48+P52+P56)</f>
        <v>2574933.12</v>
      </c>
      <c r="Q37" s="169">
        <f>SUM(Q38+Q42+Q48+Q52+Q56)</f>
        <v>2857500</v>
      </c>
      <c r="R37" s="256">
        <f>SUM(R38:R56)</f>
        <v>2301000</v>
      </c>
      <c r="S37" s="256">
        <f>SUM(S38:S56)</f>
        <v>2270000</v>
      </c>
      <c r="T37" s="307">
        <f t="shared" ref="T37:T42" si="22">R37/Q37*100</f>
        <v>80.524934383202094</v>
      </c>
      <c r="U37" s="307">
        <f t="shared" ref="U37:U38" si="23">S37/Q37*100</f>
        <v>79.440069991251093</v>
      </c>
    </row>
    <row r="38" spans="2:21" s="3" customFormat="1" x14ac:dyDescent="0.2">
      <c r="B38" s="9">
        <v>1</v>
      </c>
      <c r="M38" s="88" t="s">
        <v>40</v>
      </c>
      <c r="N38" s="70" t="s">
        <v>10</v>
      </c>
      <c r="O38" s="91">
        <f t="shared" ref="O38:P38" si="24">SUM(O39+O40+O41)</f>
        <v>416181.37999999995</v>
      </c>
      <c r="P38" s="91">
        <f t="shared" si="24"/>
        <v>600000</v>
      </c>
      <c r="Q38" s="91">
        <f t="shared" ref="Q38" si="25">SUM(Q39+Q40+Q41)</f>
        <v>470000</v>
      </c>
      <c r="R38" s="89">
        <v>431000</v>
      </c>
      <c r="S38" s="89">
        <v>430000</v>
      </c>
      <c r="T38" s="307">
        <f t="shared" si="22"/>
        <v>91.702127659574472</v>
      </c>
      <c r="U38" s="307">
        <f t="shared" si="23"/>
        <v>91.489361702127653</v>
      </c>
    </row>
    <row r="39" spans="2:21" s="5" customFormat="1" x14ac:dyDescent="0.2">
      <c r="B39" s="4">
        <v>1</v>
      </c>
      <c r="M39" s="90" t="s">
        <v>41</v>
      </c>
      <c r="N39" s="84" t="s">
        <v>11</v>
      </c>
      <c r="O39" s="77">
        <v>340600.37</v>
      </c>
      <c r="P39" s="77">
        <v>500000</v>
      </c>
      <c r="Q39" s="77">
        <v>400000</v>
      </c>
      <c r="R39" s="82"/>
      <c r="S39" s="82"/>
      <c r="T39" s="307"/>
      <c r="U39" s="307"/>
    </row>
    <row r="40" spans="2:21" s="5" customFormat="1" x14ac:dyDescent="0.2">
      <c r="B40" s="4">
        <v>1</v>
      </c>
      <c r="M40" s="90" t="s">
        <v>42</v>
      </c>
      <c r="N40" s="84" t="s">
        <v>12</v>
      </c>
      <c r="O40" s="77">
        <v>41084.97</v>
      </c>
      <c r="P40" s="77">
        <v>80000</v>
      </c>
      <c r="Q40" s="77">
        <v>50000</v>
      </c>
      <c r="R40" s="82"/>
      <c r="S40" s="82"/>
      <c r="T40" s="307"/>
      <c r="U40" s="307"/>
    </row>
    <row r="41" spans="2:21" s="5" customFormat="1" x14ac:dyDescent="0.2">
      <c r="B41" s="4">
        <v>1</v>
      </c>
      <c r="M41" s="90" t="s">
        <v>43</v>
      </c>
      <c r="N41" s="84" t="s">
        <v>16</v>
      </c>
      <c r="O41" s="77">
        <v>34496.04</v>
      </c>
      <c r="P41" s="77">
        <v>20000</v>
      </c>
      <c r="Q41" s="77">
        <v>20000</v>
      </c>
      <c r="R41" s="82"/>
      <c r="S41" s="82"/>
      <c r="T41" s="307"/>
      <c r="U41" s="307"/>
    </row>
    <row r="42" spans="2:21" s="3" customFormat="1" ht="38.25" x14ac:dyDescent="0.2">
      <c r="F42" s="9">
        <v>5</v>
      </c>
      <c r="M42" s="88" t="s">
        <v>44</v>
      </c>
      <c r="N42" s="70" t="s">
        <v>324</v>
      </c>
      <c r="O42" s="91">
        <f>SUM(O44:O45)</f>
        <v>1027415.12</v>
      </c>
      <c r="P42" s="91">
        <f>SUM(P44:P45)</f>
        <v>1694933.12</v>
      </c>
      <c r="Q42" s="91">
        <f>SUM(Q43:Q46)</f>
        <v>2107500</v>
      </c>
      <c r="R42" s="89">
        <v>1570000</v>
      </c>
      <c r="S42" s="89">
        <v>1600000</v>
      </c>
      <c r="T42" s="307">
        <f t="shared" si="22"/>
        <v>74.495848161328595</v>
      </c>
      <c r="U42" s="307">
        <f t="shared" ref="U42" si="26">S42/Q42*100</f>
        <v>75.919335705812571</v>
      </c>
    </row>
    <row r="43" spans="2:21" s="5" customFormat="1" ht="38.25" x14ac:dyDescent="0.2">
      <c r="F43" s="241">
        <v>5</v>
      </c>
      <c r="M43" s="90" t="s">
        <v>307</v>
      </c>
      <c r="N43" s="242" t="s">
        <v>308</v>
      </c>
      <c r="O43" s="77">
        <v>0</v>
      </c>
      <c r="P43" s="77">
        <v>0</v>
      </c>
      <c r="Q43" s="77">
        <v>0</v>
      </c>
      <c r="R43" s="82"/>
      <c r="S43" s="82"/>
      <c r="T43" s="307"/>
      <c r="U43" s="307"/>
    </row>
    <row r="44" spans="2:21" s="5" customFormat="1" ht="24" customHeight="1" x14ac:dyDescent="0.2">
      <c r="F44" s="4">
        <v>5</v>
      </c>
      <c r="M44" s="90" t="s">
        <v>45</v>
      </c>
      <c r="N44" s="242" t="s">
        <v>323</v>
      </c>
      <c r="O44" s="77">
        <v>929915.12</v>
      </c>
      <c r="P44" s="77">
        <v>1300000</v>
      </c>
      <c r="Q44" s="77">
        <v>1507500</v>
      </c>
      <c r="R44" s="82"/>
      <c r="S44" s="82"/>
      <c r="T44" s="307"/>
      <c r="U44" s="307"/>
    </row>
    <row r="45" spans="2:21" s="5" customFormat="1" ht="25.5" x14ac:dyDescent="0.2">
      <c r="F45" s="4">
        <v>5</v>
      </c>
      <c r="M45" s="90" t="s">
        <v>46</v>
      </c>
      <c r="N45" s="242" t="s">
        <v>322</v>
      </c>
      <c r="O45" s="77">
        <v>97500</v>
      </c>
      <c r="P45" s="77">
        <v>394933.12</v>
      </c>
      <c r="Q45" s="77">
        <v>200000</v>
      </c>
      <c r="R45" s="82"/>
      <c r="S45" s="82"/>
      <c r="T45" s="307"/>
      <c r="U45" s="307"/>
    </row>
    <row r="46" spans="2:21" s="5" customFormat="1" ht="25.5" x14ac:dyDescent="0.2">
      <c r="F46" s="320">
        <v>5</v>
      </c>
      <c r="M46" s="90" t="s">
        <v>355</v>
      </c>
      <c r="N46" s="319" t="s">
        <v>363</v>
      </c>
      <c r="O46" s="77">
        <v>0</v>
      </c>
      <c r="P46" s="77">
        <v>0</v>
      </c>
      <c r="Q46" s="77">
        <v>400000</v>
      </c>
      <c r="R46" s="82"/>
      <c r="S46" s="82"/>
      <c r="T46" s="307"/>
      <c r="U46" s="307"/>
    </row>
    <row r="47" spans="2:21" s="5" customFormat="1" x14ac:dyDescent="0.2">
      <c r="F47" s="320"/>
      <c r="M47" s="90"/>
      <c r="N47" s="319"/>
      <c r="O47" s="77"/>
      <c r="P47" s="77"/>
      <c r="Q47" s="77"/>
      <c r="R47" s="82"/>
      <c r="S47" s="82"/>
      <c r="T47" s="307"/>
      <c r="U47" s="307"/>
    </row>
    <row r="48" spans="2:21" s="3" customFormat="1" x14ac:dyDescent="0.2">
      <c r="D48" s="9">
        <v>3</v>
      </c>
      <c r="H48" s="9"/>
      <c r="I48" s="9"/>
      <c r="J48" s="9"/>
      <c r="K48" s="9"/>
      <c r="L48" s="9"/>
      <c r="M48" s="88" t="s">
        <v>47</v>
      </c>
      <c r="N48" s="70" t="s">
        <v>13</v>
      </c>
      <c r="O48" s="91">
        <f t="shared" ref="O48:P48" si="27">SUM(O50+O51)</f>
        <v>53696.480000000003</v>
      </c>
      <c r="P48" s="91">
        <f t="shared" si="27"/>
        <v>55000</v>
      </c>
      <c r="Q48" s="91">
        <f t="shared" ref="Q48" si="28">SUM(Q50+Q51)</f>
        <v>55000</v>
      </c>
      <c r="R48" s="89">
        <v>30000</v>
      </c>
      <c r="S48" s="89">
        <v>30000</v>
      </c>
      <c r="T48" s="307">
        <f t="shared" ref="T48" si="29">R48/Q48*100</f>
        <v>54.54545454545454</v>
      </c>
      <c r="U48" s="307">
        <f t="shared" ref="U48" si="30">S48/Q48*100</f>
        <v>54.54545454545454</v>
      </c>
    </row>
    <row r="49" spans="4:21" s="5" customFormat="1" x14ac:dyDescent="0.2">
      <c r="D49" s="208"/>
      <c r="H49" s="4"/>
      <c r="I49" s="208"/>
      <c r="J49" s="208"/>
      <c r="K49" s="208"/>
      <c r="L49" s="4"/>
      <c r="M49" s="90"/>
      <c r="N49" s="84"/>
      <c r="O49" s="77"/>
      <c r="P49" s="77"/>
      <c r="Q49" s="77"/>
      <c r="R49" s="82"/>
      <c r="S49" s="82"/>
      <c r="T49" s="307"/>
      <c r="U49" s="307"/>
    </row>
    <row r="50" spans="4:21" s="5" customFormat="1" x14ac:dyDescent="0.2">
      <c r="D50" s="208">
        <v>3</v>
      </c>
      <c r="H50" s="4"/>
      <c r="I50" s="208"/>
      <c r="J50" s="208"/>
      <c r="K50" s="208"/>
      <c r="L50" s="4"/>
      <c r="M50" s="90" t="s">
        <v>48</v>
      </c>
      <c r="N50" s="84" t="s">
        <v>14</v>
      </c>
      <c r="O50" s="77">
        <v>0</v>
      </c>
      <c r="P50" s="77">
        <v>5000</v>
      </c>
      <c r="Q50" s="77">
        <v>5000</v>
      </c>
      <c r="R50" s="82"/>
      <c r="S50" s="82"/>
      <c r="T50" s="307"/>
      <c r="U50" s="307"/>
    </row>
    <row r="51" spans="4:21" s="10" customFormat="1" ht="25.5" x14ac:dyDescent="0.2">
      <c r="D51" s="208">
        <v>3</v>
      </c>
      <c r="H51" s="4"/>
      <c r="I51" s="208"/>
      <c r="J51" s="208"/>
      <c r="K51" s="208"/>
      <c r="L51" s="4"/>
      <c r="M51" s="90" t="s">
        <v>49</v>
      </c>
      <c r="N51" s="84" t="s">
        <v>23</v>
      </c>
      <c r="O51" s="77">
        <v>53696.480000000003</v>
      </c>
      <c r="P51" s="77">
        <v>50000</v>
      </c>
      <c r="Q51" s="77">
        <v>50000</v>
      </c>
      <c r="R51" s="82"/>
      <c r="S51" s="82"/>
      <c r="T51" s="307"/>
      <c r="U51" s="307"/>
    </row>
    <row r="52" spans="4:21" s="3" customFormat="1" ht="51" x14ac:dyDescent="0.2">
      <c r="E52" s="9">
        <v>4</v>
      </c>
      <c r="M52" s="88" t="s">
        <v>50</v>
      </c>
      <c r="N52" s="70" t="s">
        <v>55</v>
      </c>
      <c r="O52" s="91">
        <f>SUM(O53:O55)</f>
        <v>215733.27</v>
      </c>
      <c r="P52" s="91">
        <f>SUM(P53:P55)</f>
        <v>215000</v>
      </c>
      <c r="Q52" s="91">
        <f>SUM(Q53:Q55)</f>
        <v>215000</v>
      </c>
      <c r="R52" s="89">
        <v>250000</v>
      </c>
      <c r="S52" s="89">
        <v>190000</v>
      </c>
      <c r="T52" s="307">
        <f t="shared" ref="T52" si="31">R52/Q52*100</f>
        <v>116.27906976744187</v>
      </c>
      <c r="U52" s="307">
        <f t="shared" ref="U52" si="32">S52/Q52*100</f>
        <v>88.372093023255815</v>
      </c>
    </row>
    <row r="53" spans="4:21" s="5" customFormat="1" ht="25.5" x14ac:dyDescent="0.2">
      <c r="E53" s="68"/>
      <c r="M53" s="90" t="s">
        <v>224</v>
      </c>
      <c r="N53" s="84" t="s">
        <v>225</v>
      </c>
      <c r="O53" s="77">
        <v>2744.76</v>
      </c>
      <c r="P53" s="77">
        <v>5000</v>
      </c>
      <c r="Q53" s="77">
        <v>5000</v>
      </c>
      <c r="R53" s="82"/>
      <c r="S53" s="82"/>
      <c r="T53" s="307"/>
      <c r="U53" s="307"/>
    </row>
    <row r="54" spans="4:21" s="5" customFormat="1" x14ac:dyDescent="0.2">
      <c r="E54" s="4">
        <v>4</v>
      </c>
      <c r="M54" s="90" t="s">
        <v>51</v>
      </c>
      <c r="N54" s="84" t="s">
        <v>15</v>
      </c>
      <c r="O54" s="77">
        <v>120538.68</v>
      </c>
      <c r="P54" s="77">
        <v>120000</v>
      </c>
      <c r="Q54" s="77">
        <v>120000</v>
      </c>
      <c r="R54" s="82"/>
      <c r="S54" s="82"/>
      <c r="T54" s="307"/>
      <c r="U54" s="307"/>
    </row>
    <row r="55" spans="4:21" s="5" customFormat="1" x14ac:dyDescent="0.2">
      <c r="E55" s="59">
        <v>4</v>
      </c>
      <c r="M55" s="90" t="s">
        <v>216</v>
      </c>
      <c r="N55" s="84" t="s">
        <v>217</v>
      </c>
      <c r="O55" s="77">
        <v>92449.83</v>
      </c>
      <c r="P55" s="77">
        <v>90000</v>
      </c>
      <c r="Q55" s="77">
        <v>90000</v>
      </c>
      <c r="R55" s="82"/>
      <c r="S55" s="82"/>
      <c r="T55" s="307"/>
      <c r="U55" s="307"/>
    </row>
    <row r="56" spans="4:21" s="3" customFormat="1" ht="51" x14ac:dyDescent="0.2">
      <c r="G56" s="9">
        <v>6</v>
      </c>
      <c r="M56" s="88" t="s">
        <v>160</v>
      </c>
      <c r="N56" s="70" t="s">
        <v>163</v>
      </c>
      <c r="O56" s="91">
        <f t="shared" ref="O56:Q56" si="33">SUM(O57)</f>
        <v>0</v>
      </c>
      <c r="P56" s="91">
        <f t="shared" si="33"/>
        <v>10000</v>
      </c>
      <c r="Q56" s="91">
        <f t="shared" si="33"/>
        <v>10000</v>
      </c>
      <c r="R56" s="89">
        <v>20000</v>
      </c>
      <c r="S56" s="89">
        <v>20000</v>
      </c>
      <c r="T56" s="307">
        <f t="shared" ref="T56" si="34">R56/Q56*100</f>
        <v>200</v>
      </c>
      <c r="U56" s="307">
        <f t="shared" ref="U56" si="35">S56/Q56*100</f>
        <v>200</v>
      </c>
    </row>
    <row r="57" spans="4:21" s="5" customFormat="1" ht="25.5" x14ac:dyDescent="0.2">
      <c r="G57" s="39">
        <v>6</v>
      </c>
      <c r="M57" s="90" t="s">
        <v>161</v>
      </c>
      <c r="N57" s="84" t="s">
        <v>162</v>
      </c>
      <c r="O57" s="77">
        <v>0</v>
      </c>
      <c r="P57" s="77">
        <v>10000</v>
      </c>
      <c r="Q57" s="77">
        <v>10000</v>
      </c>
      <c r="R57" s="82"/>
      <c r="S57" s="82"/>
      <c r="T57" s="307"/>
      <c r="U57" s="307"/>
    </row>
    <row r="58" spans="4:21" s="5" customFormat="1" x14ac:dyDescent="0.2">
      <c r="G58" s="287"/>
      <c r="M58" s="90"/>
      <c r="N58" s="288"/>
      <c r="O58" s="77"/>
      <c r="P58" s="77"/>
      <c r="Q58" s="77"/>
      <c r="R58" s="82"/>
      <c r="S58" s="82"/>
      <c r="T58" s="307"/>
      <c r="U58" s="307"/>
    </row>
    <row r="59" spans="4:21" s="8" customFormat="1" ht="25.5" x14ac:dyDescent="0.2">
      <c r="H59" s="3">
        <v>7</v>
      </c>
      <c r="M59" s="87" t="s">
        <v>52</v>
      </c>
      <c r="N59" s="81" t="s">
        <v>28</v>
      </c>
      <c r="O59" s="169">
        <f t="shared" ref="O59:P59" si="36">SUM(O60+O62)</f>
        <v>2400</v>
      </c>
      <c r="P59" s="169">
        <f t="shared" si="36"/>
        <v>2500</v>
      </c>
      <c r="Q59" s="169">
        <f t="shared" ref="Q59" si="37">SUM(Q60+Q62)</f>
        <v>2500</v>
      </c>
      <c r="R59" s="93">
        <f>SUM(R60+R62)</f>
        <v>20000</v>
      </c>
      <c r="S59" s="93">
        <f>SUM(S60+S62)</f>
        <v>20000</v>
      </c>
      <c r="T59" s="307">
        <f t="shared" ref="T59:T62" si="38">R59/Q59*100</f>
        <v>800</v>
      </c>
      <c r="U59" s="307">
        <f t="shared" ref="U59" si="39">S59/Q59*100</f>
        <v>800</v>
      </c>
    </row>
    <row r="60" spans="4:21" s="5" customFormat="1" ht="38.25" x14ac:dyDescent="0.2">
      <c r="H60" s="5">
        <v>7</v>
      </c>
      <c r="M60" s="88" t="s">
        <v>53</v>
      </c>
      <c r="N60" s="70" t="s">
        <v>56</v>
      </c>
      <c r="O60" s="91">
        <f t="shared" ref="O60:Q60" si="40">SUM(O61)</f>
        <v>0</v>
      </c>
      <c r="P60" s="91">
        <f t="shared" si="40"/>
        <v>0</v>
      </c>
      <c r="Q60" s="91">
        <f t="shared" si="40"/>
        <v>0</v>
      </c>
      <c r="R60" s="89">
        <v>17500</v>
      </c>
      <c r="S60" s="89">
        <v>17500</v>
      </c>
      <c r="T60" s="307">
        <v>0</v>
      </c>
      <c r="U60" s="307">
        <v>0</v>
      </c>
    </row>
    <row r="61" spans="4:21" s="5" customFormat="1" ht="25.5" x14ac:dyDescent="0.2">
      <c r="H61" s="5">
        <v>7</v>
      </c>
      <c r="M61" s="90" t="s">
        <v>54</v>
      </c>
      <c r="N61" s="84" t="s">
        <v>29</v>
      </c>
      <c r="O61" s="77">
        <v>0</v>
      </c>
      <c r="P61" s="77">
        <v>0</v>
      </c>
      <c r="Q61" s="77">
        <v>0</v>
      </c>
      <c r="R61" s="77"/>
      <c r="S61" s="77"/>
      <c r="T61" s="307"/>
      <c r="U61" s="307"/>
    </row>
    <row r="62" spans="4:21" s="3" customFormat="1" ht="38.25" x14ac:dyDescent="0.2">
      <c r="H62" s="3">
        <v>7</v>
      </c>
      <c r="M62" s="88" t="s">
        <v>218</v>
      </c>
      <c r="N62" s="70" t="s">
        <v>221</v>
      </c>
      <c r="O62" s="91">
        <f t="shared" ref="O62:Q62" si="41">SUM(+O63)</f>
        <v>2400</v>
      </c>
      <c r="P62" s="91">
        <f t="shared" si="41"/>
        <v>2500</v>
      </c>
      <c r="Q62" s="91">
        <f t="shared" si="41"/>
        <v>2500</v>
      </c>
      <c r="R62" s="91">
        <v>2500</v>
      </c>
      <c r="S62" s="91">
        <v>2500</v>
      </c>
      <c r="T62" s="307">
        <f t="shared" si="38"/>
        <v>100</v>
      </c>
      <c r="U62" s="307">
        <f t="shared" ref="U62" si="42">S62/Q62*100</f>
        <v>100</v>
      </c>
    </row>
    <row r="63" spans="4:21" s="5" customFormat="1" ht="25.5" x14ac:dyDescent="0.2">
      <c r="H63" s="5">
        <v>7</v>
      </c>
      <c r="M63" s="90" t="s">
        <v>219</v>
      </c>
      <c r="N63" s="84" t="s">
        <v>222</v>
      </c>
      <c r="O63" s="77">
        <v>2400</v>
      </c>
      <c r="P63" s="77">
        <v>2500</v>
      </c>
      <c r="Q63" s="77">
        <v>2500</v>
      </c>
      <c r="R63" s="82"/>
      <c r="S63" s="82"/>
      <c r="T63" s="307"/>
      <c r="U63" s="307"/>
    </row>
    <row r="64" spans="4:21" s="5" customFormat="1" x14ac:dyDescent="0.2">
      <c r="M64" s="90"/>
      <c r="N64" s="84"/>
      <c r="O64" s="136"/>
      <c r="P64" s="136"/>
      <c r="Q64" s="136"/>
      <c r="R64" s="82"/>
      <c r="S64" s="82"/>
      <c r="T64" s="307"/>
      <c r="U64" s="307"/>
    </row>
    <row r="65" spans="8:21" s="8" customFormat="1" x14ac:dyDescent="0.2">
      <c r="M65" s="80" t="s">
        <v>57</v>
      </c>
      <c r="N65" s="81" t="s">
        <v>118</v>
      </c>
      <c r="O65" s="93">
        <f>SUM(O67+O72+O79+O81+O84+O87+O90)</f>
        <v>1079862.33</v>
      </c>
      <c r="P65" s="93">
        <f>SUM(P67+P72+P79+P81+P84+P87+P90)</f>
        <v>1615000</v>
      </c>
      <c r="Q65" s="93">
        <f>SUM(Q67+Q72+Q79+Q81+Q84+Q87+Q90)</f>
        <v>1695000</v>
      </c>
      <c r="R65" s="93">
        <f>SUM(R67:R90)</f>
        <v>1494300</v>
      </c>
      <c r="S65" s="93">
        <f>SUM(S67+S72+S79+S81+S84+S87+S90)</f>
        <v>1519300</v>
      </c>
      <c r="T65" s="307">
        <f t="shared" ref="T65:T72" si="43">R65/Q65*100</f>
        <v>88.159292035398224</v>
      </c>
      <c r="U65" s="307">
        <f t="shared" ref="U65:U67" si="44">S65/Q65*100</f>
        <v>89.634218289085538</v>
      </c>
    </row>
    <row r="66" spans="8:21" s="3" customFormat="1" x14ac:dyDescent="0.2">
      <c r="M66" s="92"/>
      <c r="N66" s="70"/>
      <c r="O66" s="138"/>
      <c r="P66" s="138"/>
      <c r="Q66" s="138"/>
      <c r="R66" s="82"/>
      <c r="S66" s="82"/>
      <c r="T66" s="307"/>
      <c r="U66" s="307"/>
    </row>
    <row r="67" spans="8:21" s="5" customFormat="1" x14ac:dyDescent="0.2">
      <c r="H67" s="3"/>
      <c r="I67" s="3"/>
      <c r="J67" s="3"/>
      <c r="K67" s="3"/>
      <c r="L67" s="3"/>
      <c r="M67" s="92" t="s">
        <v>58</v>
      </c>
      <c r="N67" s="70" t="s">
        <v>0</v>
      </c>
      <c r="O67" s="89">
        <f t="shared" ref="O67:P67" si="45">SUM(O68:O70)</f>
        <v>211281.56</v>
      </c>
      <c r="P67" s="89">
        <f t="shared" si="45"/>
        <v>233000</v>
      </c>
      <c r="Q67" s="89">
        <f t="shared" ref="Q67" si="46">SUM(Q68:Q70)</f>
        <v>165000</v>
      </c>
      <c r="R67" s="89">
        <f>SUM(R169+R190)</f>
        <v>220000</v>
      </c>
      <c r="S67" s="89">
        <f>SUM(S169+S190)</f>
        <v>220000</v>
      </c>
      <c r="T67" s="307">
        <f t="shared" si="43"/>
        <v>133.33333333333331</v>
      </c>
      <c r="U67" s="307">
        <f t="shared" si="44"/>
        <v>133.33333333333331</v>
      </c>
    </row>
    <row r="68" spans="8:21" s="5" customFormat="1" x14ac:dyDescent="0.2">
      <c r="M68" s="83" t="s">
        <v>59</v>
      </c>
      <c r="N68" s="242" t="s">
        <v>325</v>
      </c>
      <c r="O68" s="82">
        <f t="shared" ref="O68:P70" si="47">SUM(O170+O191)</f>
        <v>160391.10999999999</v>
      </c>
      <c r="P68" s="82">
        <f t="shared" si="47"/>
        <v>170000</v>
      </c>
      <c r="Q68" s="82">
        <f t="shared" ref="Q68" si="48">SUM(Q170+Q191)</f>
        <v>138000</v>
      </c>
      <c r="R68" s="256"/>
      <c r="S68" s="256"/>
      <c r="T68" s="307"/>
      <c r="U68" s="307"/>
    </row>
    <row r="69" spans="8:21" s="5" customFormat="1" x14ac:dyDescent="0.2">
      <c r="M69" s="83" t="s">
        <v>60</v>
      </c>
      <c r="N69" s="84" t="s">
        <v>1</v>
      </c>
      <c r="O69" s="82">
        <f t="shared" si="47"/>
        <v>23303.200000000001</v>
      </c>
      <c r="P69" s="82">
        <f t="shared" si="47"/>
        <v>35000</v>
      </c>
      <c r="Q69" s="82">
        <f t="shared" ref="Q69" si="49">SUM(Q171+Q192)</f>
        <v>2500</v>
      </c>
      <c r="R69" s="82"/>
      <c r="S69" s="82"/>
      <c r="T69" s="307"/>
      <c r="U69" s="307"/>
    </row>
    <row r="70" spans="8:21" s="5" customFormat="1" x14ac:dyDescent="0.2">
      <c r="M70" s="83" t="s">
        <v>61</v>
      </c>
      <c r="N70" s="84" t="s">
        <v>2</v>
      </c>
      <c r="O70" s="82">
        <f t="shared" si="47"/>
        <v>27587.25</v>
      </c>
      <c r="P70" s="82">
        <f t="shared" si="47"/>
        <v>28000</v>
      </c>
      <c r="Q70" s="82">
        <f t="shared" ref="Q70" si="50">SUM(Q172+Q193)</f>
        <v>24500</v>
      </c>
      <c r="R70" s="82"/>
      <c r="S70" s="82"/>
      <c r="T70" s="307"/>
      <c r="U70" s="307"/>
    </row>
    <row r="71" spans="8:21" s="5" customFormat="1" x14ac:dyDescent="0.2">
      <c r="M71" s="83"/>
      <c r="N71" s="84"/>
      <c r="O71" s="89"/>
      <c r="P71" s="89"/>
      <c r="Q71" s="89"/>
      <c r="R71" s="82"/>
      <c r="S71" s="82"/>
      <c r="T71" s="307"/>
      <c r="U71" s="307"/>
    </row>
    <row r="72" spans="8:21" s="5" customFormat="1" x14ac:dyDescent="0.2">
      <c r="H72" s="3"/>
      <c r="I72" s="3"/>
      <c r="J72" s="3"/>
      <c r="K72" s="3"/>
      <c r="L72" s="3"/>
      <c r="M72" s="92" t="s">
        <v>62</v>
      </c>
      <c r="N72" s="70" t="s">
        <v>3</v>
      </c>
      <c r="O72" s="89">
        <f t="shared" ref="O72:P72" si="51">SUM(O73:O77)</f>
        <v>739602.47</v>
      </c>
      <c r="P72" s="89">
        <f t="shared" si="51"/>
        <v>1068000</v>
      </c>
      <c r="Q72" s="89">
        <f t="shared" ref="Q72" si="52">SUM(Q73:Q77)</f>
        <v>1209400</v>
      </c>
      <c r="R72" s="89">
        <f>SUM(R173+R194+R205+R215+R233+R243+R257+R269+R280+R292+R320+R334+R344+R464+R544+R556+R573+R588+R604)</f>
        <v>937000</v>
      </c>
      <c r="S72" s="89">
        <f>SUM(S173+S194+S205+S215+S233+S243+S257+S269+S280+S292+S320+S334+S344+S464+S544+S556+S573+S588+S604)</f>
        <v>962000</v>
      </c>
      <c r="T72" s="307">
        <f t="shared" si="43"/>
        <v>77.476434595667271</v>
      </c>
      <c r="U72" s="307">
        <f t="shared" ref="U72" si="53">S72/Q72*100</f>
        <v>79.543575326608234</v>
      </c>
    </row>
    <row r="73" spans="8:21" s="5" customFormat="1" ht="25.5" x14ac:dyDescent="0.2">
      <c r="M73" s="83" t="s">
        <v>63</v>
      </c>
      <c r="N73" s="84" t="s">
        <v>4</v>
      </c>
      <c r="O73" s="82">
        <f>SUM(O174+O195)</f>
        <v>17376</v>
      </c>
      <c r="P73" s="82">
        <f>SUM(P174+P195)</f>
        <v>25000</v>
      </c>
      <c r="Q73" s="82">
        <f>SUM(Q174+Q195)</f>
        <v>21200</v>
      </c>
      <c r="R73" s="82"/>
      <c r="S73" s="82"/>
      <c r="U73" s="307"/>
    </row>
    <row r="74" spans="8:21" s="5" customFormat="1" x14ac:dyDescent="0.2">
      <c r="M74" s="83" t="s">
        <v>64</v>
      </c>
      <c r="N74" s="84" t="s">
        <v>5</v>
      </c>
      <c r="O74" s="82">
        <f>SUM(O175+O196+O258+O270)</f>
        <v>79689.319999999992</v>
      </c>
      <c r="P74" s="82">
        <f>SUM(P175+P196+P258+P270)</f>
        <v>105000</v>
      </c>
      <c r="Q74" s="82">
        <f>SUM(Q175+Q196+Q258+Q270)</f>
        <v>106000</v>
      </c>
      <c r="R74" s="82"/>
      <c r="S74" s="82"/>
      <c r="U74" s="307"/>
    </row>
    <row r="75" spans="8:21" s="5" customFormat="1" x14ac:dyDescent="0.2">
      <c r="M75" s="83" t="s">
        <v>65</v>
      </c>
      <c r="N75" s="84" t="s">
        <v>6</v>
      </c>
      <c r="O75" s="82">
        <f>SUM(O176+O206+O234+O244+O259+O271+O281+O293+O335+O345+O465+O545+O589+O605)</f>
        <v>553805.62</v>
      </c>
      <c r="P75" s="82">
        <f>SUM(P176+P206+P234+P244+P259+P271+P281+P293+P335+P345+P465+P545+P589+P605)</f>
        <v>822000</v>
      </c>
      <c r="Q75" s="82">
        <f>SUM(Q176+Q206+Q234+Q244+Q259+Q271+Q281+Q293+Q335+Q345+Q465+Q545+Q557+Q574+Q589+Q605)</f>
        <v>952000</v>
      </c>
      <c r="R75" s="82"/>
      <c r="S75" s="82"/>
      <c r="U75" s="307"/>
    </row>
    <row r="76" spans="8:21" s="5" customFormat="1" ht="25.5" x14ac:dyDescent="0.2">
      <c r="M76" s="83" t="s">
        <v>181</v>
      </c>
      <c r="N76" s="84" t="s">
        <v>159</v>
      </c>
      <c r="O76" s="82">
        <f>SUM(O197+O207)</f>
        <v>38271.86</v>
      </c>
      <c r="P76" s="82">
        <f>SUM(P197+P207)</f>
        <v>50000</v>
      </c>
      <c r="Q76" s="82">
        <f>SUM(Q197+Q207)</f>
        <v>50000</v>
      </c>
      <c r="R76" s="82"/>
      <c r="S76" s="82"/>
      <c r="U76" s="307"/>
    </row>
    <row r="77" spans="8:21" s="5" customFormat="1" ht="25.5" x14ac:dyDescent="0.2">
      <c r="M77" s="83" t="s">
        <v>66</v>
      </c>
      <c r="N77" s="84" t="s">
        <v>7</v>
      </c>
      <c r="O77" s="82">
        <f>SUM(O177+O216+O321)</f>
        <v>50459.67</v>
      </c>
      <c r="P77" s="82">
        <f>SUM(P177+P216+P321)</f>
        <v>66000</v>
      </c>
      <c r="Q77" s="82">
        <f>SUM(Q177+Q216+Q321+Q558)</f>
        <v>80200</v>
      </c>
      <c r="R77" s="82"/>
      <c r="S77" s="82"/>
      <c r="U77" s="307"/>
    </row>
    <row r="78" spans="8:21" s="5" customFormat="1" x14ac:dyDescent="0.2">
      <c r="M78" s="83"/>
      <c r="N78" s="84"/>
      <c r="O78" s="89"/>
      <c r="P78" s="89"/>
      <c r="Q78" s="89"/>
      <c r="R78" s="82"/>
      <c r="S78" s="82"/>
      <c r="U78" s="307"/>
    </row>
    <row r="79" spans="8:21" s="5" customFormat="1" x14ac:dyDescent="0.2">
      <c r="H79" s="3"/>
      <c r="I79" s="3"/>
      <c r="J79" s="3"/>
      <c r="K79" s="3"/>
      <c r="L79" s="3"/>
      <c r="M79" s="92" t="s">
        <v>67</v>
      </c>
      <c r="N79" s="70" t="s">
        <v>18</v>
      </c>
      <c r="O79" s="89">
        <f t="shared" ref="O79:Q79" si="54">SUM(O80)</f>
        <v>11063.93</v>
      </c>
      <c r="P79" s="89">
        <f t="shared" si="54"/>
        <v>15000</v>
      </c>
      <c r="Q79" s="89">
        <f t="shared" si="54"/>
        <v>30000</v>
      </c>
      <c r="R79" s="89">
        <f>SUM(R178)</f>
        <v>30000</v>
      </c>
      <c r="S79" s="89">
        <f>SUM(S178)</f>
        <v>30000</v>
      </c>
      <c r="T79" s="307">
        <f t="shared" ref="T79:T81" si="55">R79/Q79*100</f>
        <v>100</v>
      </c>
      <c r="U79" s="307">
        <f t="shared" ref="U79" si="56">S79/Q79*100</f>
        <v>100</v>
      </c>
    </row>
    <row r="80" spans="8:21" s="5" customFormat="1" x14ac:dyDescent="0.2">
      <c r="M80" s="83" t="s">
        <v>68</v>
      </c>
      <c r="N80" s="84" t="s">
        <v>19</v>
      </c>
      <c r="O80" s="82">
        <f>SUM(O179)</f>
        <v>11063.93</v>
      </c>
      <c r="P80" s="82">
        <f>SUM(P179)</f>
        <v>15000</v>
      </c>
      <c r="Q80" s="82">
        <f>SUM(Q179)</f>
        <v>30000</v>
      </c>
      <c r="R80" s="82"/>
      <c r="S80" s="82"/>
      <c r="T80" s="307"/>
      <c r="U80" s="307"/>
    </row>
    <row r="81" spans="8:21" s="5" customFormat="1" x14ac:dyDescent="0.2">
      <c r="H81" s="3"/>
      <c r="I81" s="3"/>
      <c r="J81" s="3"/>
      <c r="K81" s="3"/>
      <c r="L81" s="3"/>
      <c r="M81" s="92" t="s">
        <v>69</v>
      </c>
      <c r="N81" s="70" t="s">
        <v>17</v>
      </c>
      <c r="O81" s="89">
        <f>SUM(O82:O82)</f>
        <v>23400</v>
      </c>
      <c r="P81" s="89">
        <f>SUM(P82:P82)</f>
        <v>30000</v>
      </c>
      <c r="Q81" s="89">
        <f>SUM(Q82:Q82)</f>
        <v>50000</v>
      </c>
      <c r="R81" s="89">
        <f>SUM(R306)</f>
        <v>50000</v>
      </c>
      <c r="S81" s="89">
        <f>SUM(S306)</f>
        <v>50000</v>
      </c>
      <c r="T81" s="307">
        <f t="shared" si="55"/>
        <v>100</v>
      </c>
      <c r="U81" s="307">
        <f t="shared" ref="U81" si="57">S81/Q81*100</f>
        <v>100</v>
      </c>
    </row>
    <row r="82" spans="8:21" s="5" customFormat="1" ht="51" x14ac:dyDescent="0.2">
      <c r="M82" s="83" t="s">
        <v>70</v>
      </c>
      <c r="N82" s="242" t="s">
        <v>130</v>
      </c>
      <c r="O82" s="82">
        <f>SUM(O307)</f>
        <v>23400</v>
      </c>
      <c r="P82" s="82">
        <f>SUM(P307)</f>
        <v>30000</v>
      </c>
      <c r="Q82" s="82">
        <f>SUM(Q307)</f>
        <v>50000</v>
      </c>
      <c r="R82" s="82"/>
      <c r="S82" s="257"/>
      <c r="T82" s="307"/>
      <c r="U82" s="307"/>
    </row>
    <row r="83" spans="8:21" s="5" customFormat="1" x14ac:dyDescent="0.2">
      <c r="M83" s="83"/>
      <c r="N83" s="84"/>
      <c r="O83" s="89"/>
      <c r="P83" s="89"/>
      <c r="Q83" s="89"/>
      <c r="R83" s="82"/>
      <c r="S83" s="82"/>
      <c r="T83" s="307"/>
      <c r="U83" s="307"/>
    </row>
    <row r="84" spans="8:21" s="3" customFormat="1" ht="25.5" x14ac:dyDescent="0.2">
      <c r="M84" s="92" t="s">
        <v>267</v>
      </c>
      <c r="N84" s="70" t="s">
        <v>287</v>
      </c>
      <c r="O84" s="89">
        <f>SUM(O85)</f>
        <v>0</v>
      </c>
      <c r="P84" s="89">
        <f>SUM(P85)</f>
        <v>10000</v>
      </c>
      <c r="Q84" s="89">
        <f>SUM(Q85)</f>
        <v>0</v>
      </c>
      <c r="R84" s="89">
        <f>SUM(R395+R529)</f>
        <v>0</v>
      </c>
      <c r="S84" s="89">
        <f>SUM(S395+S529)</f>
        <v>0</v>
      </c>
      <c r="T84" s="307">
        <v>0</v>
      </c>
      <c r="U84" s="307">
        <v>0</v>
      </c>
    </row>
    <row r="85" spans="8:21" s="5" customFormat="1" ht="25.5" x14ac:dyDescent="0.2">
      <c r="M85" s="166" t="s">
        <v>266</v>
      </c>
      <c r="N85" s="84" t="s">
        <v>286</v>
      </c>
      <c r="O85" s="82">
        <f>SUM(O396+O530)</f>
        <v>0</v>
      </c>
      <c r="P85" s="82">
        <f>SUM(P396+P530)</f>
        <v>10000</v>
      </c>
      <c r="Q85" s="82">
        <f>SUM(Q396+Q530)</f>
        <v>0</v>
      </c>
      <c r="R85" s="82"/>
      <c r="S85" s="82"/>
      <c r="T85" s="307"/>
      <c r="U85" s="307"/>
    </row>
    <row r="86" spans="8:21" s="5" customFormat="1" x14ac:dyDescent="0.2">
      <c r="M86" s="166"/>
      <c r="N86" s="84"/>
      <c r="O86" s="89"/>
      <c r="P86" s="89"/>
      <c r="Q86" s="89"/>
      <c r="R86" s="82"/>
      <c r="S86" s="82"/>
      <c r="T86" s="307"/>
      <c r="U86" s="307"/>
    </row>
    <row r="87" spans="8:21" s="3" customFormat="1" ht="38.25" x14ac:dyDescent="0.2">
      <c r="M87" s="92" t="s">
        <v>71</v>
      </c>
      <c r="N87" s="70" t="s">
        <v>25</v>
      </c>
      <c r="O87" s="89">
        <f t="shared" ref="O87:Q87" si="58">SUM(O88)</f>
        <v>42181.85</v>
      </c>
      <c r="P87" s="89">
        <f t="shared" si="58"/>
        <v>141000</v>
      </c>
      <c r="Q87" s="89">
        <f t="shared" si="58"/>
        <v>131000</v>
      </c>
      <c r="R87" s="89">
        <f>SUM(R358+R372+R383+R411+R426+R439+R448)</f>
        <v>121000</v>
      </c>
      <c r="S87" s="89">
        <f>SUM(S358+S372+S383+S411+S426+S439+S448)</f>
        <v>121000</v>
      </c>
      <c r="T87" s="307">
        <f t="shared" ref="T87:T90" si="59">R87/Q87*100</f>
        <v>92.36641221374046</v>
      </c>
      <c r="U87" s="307">
        <f t="shared" ref="U87" si="60">S87/Q87*100</f>
        <v>92.36641221374046</v>
      </c>
    </row>
    <row r="88" spans="8:21" s="5" customFormat="1" ht="25.5" x14ac:dyDescent="0.2">
      <c r="M88" s="83" t="s">
        <v>72</v>
      </c>
      <c r="N88" s="84" t="s">
        <v>26</v>
      </c>
      <c r="O88" s="82">
        <f>SUM(O359+O373+O384+O412+O427+O440+O449)</f>
        <v>42181.85</v>
      </c>
      <c r="P88" s="82">
        <f>SUM(P359+P373+P384+P412+P427+P440+P449)</f>
        <v>141000</v>
      </c>
      <c r="Q88" s="82">
        <f>SUM(Q359+Q373+Q384+Q412+Q427+Q440+Q449)</f>
        <v>131000</v>
      </c>
      <c r="R88" s="89"/>
      <c r="S88" s="89"/>
      <c r="T88" s="307"/>
      <c r="U88" s="307"/>
    </row>
    <row r="89" spans="8:21" s="5" customFormat="1" x14ac:dyDescent="0.2">
      <c r="M89" s="83"/>
      <c r="N89" s="84"/>
      <c r="O89" s="137"/>
      <c r="P89" s="137"/>
      <c r="Q89" s="137"/>
      <c r="R89" s="89"/>
      <c r="S89" s="89"/>
      <c r="T89" s="307"/>
      <c r="U89" s="307"/>
    </row>
    <row r="90" spans="8:21" s="5" customFormat="1" x14ac:dyDescent="0.2">
      <c r="H90" s="3"/>
      <c r="I90" s="3"/>
      <c r="J90" s="3"/>
      <c r="K90" s="3"/>
      <c r="L90" s="3"/>
      <c r="M90" s="92" t="s">
        <v>73</v>
      </c>
      <c r="N90" s="70" t="s">
        <v>139</v>
      </c>
      <c r="O90" s="89">
        <f>SUM(O91:O93)</f>
        <v>52332.52</v>
      </c>
      <c r="P90" s="89">
        <f>SUM(P91:P93)</f>
        <v>118000</v>
      </c>
      <c r="Q90" s="89">
        <f>SUM(Q91:Q93)</f>
        <v>109600</v>
      </c>
      <c r="R90" s="89">
        <f>SUM(R180+R224+R397+R466+R478+R491+R504+R516+R531)</f>
        <v>136300</v>
      </c>
      <c r="S90" s="89">
        <f>SUM(S180+S224+S397+S466+S478+S491+S504+S516+S531)</f>
        <v>136300</v>
      </c>
      <c r="T90" s="307">
        <f t="shared" si="59"/>
        <v>124.36131386861314</v>
      </c>
      <c r="U90" s="307">
        <f t="shared" ref="U90" si="61">S90/Q90*100</f>
        <v>124.36131386861314</v>
      </c>
    </row>
    <row r="91" spans="8:21" s="5" customFormat="1" x14ac:dyDescent="0.2">
      <c r="M91" s="83" t="s">
        <v>74</v>
      </c>
      <c r="N91" s="84" t="s">
        <v>8</v>
      </c>
      <c r="O91" s="82">
        <f>SUM(O225+O467+O479+O492+O505)</f>
        <v>33482.519999999997</v>
      </c>
      <c r="P91" s="82">
        <f>SUM(P225+P467+P479+P492+P505)</f>
        <v>88000</v>
      </c>
      <c r="Q91" s="82">
        <f>SUM(Q225+Q398+Q467+Q479+Q492+Q505+Q532)</f>
        <v>82600</v>
      </c>
      <c r="R91" s="82"/>
      <c r="S91" s="82"/>
      <c r="U91" s="307"/>
    </row>
    <row r="92" spans="8:21" s="5" customFormat="1" x14ac:dyDescent="0.2">
      <c r="M92" s="83" t="s">
        <v>75</v>
      </c>
      <c r="N92" s="84" t="s">
        <v>31</v>
      </c>
      <c r="O92" s="82">
        <f>SUM(O468+O493+O517)</f>
        <v>18850</v>
      </c>
      <c r="P92" s="82">
        <f>SUM(P468+P493)</f>
        <v>20000</v>
      </c>
      <c r="Q92" s="82">
        <f>SUM(Q468+Q517)</f>
        <v>25000</v>
      </c>
      <c r="R92" s="82"/>
      <c r="S92" s="82"/>
      <c r="U92" s="307"/>
    </row>
    <row r="93" spans="8:21" s="5" customFormat="1" x14ac:dyDescent="0.2">
      <c r="M93" s="166" t="s">
        <v>76</v>
      </c>
      <c r="N93" s="84" t="s">
        <v>32</v>
      </c>
      <c r="O93" s="82">
        <f>SUM(O181)</f>
        <v>0</v>
      </c>
      <c r="P93" s="82">
        <f>SUM(P181)</f>
        <v>10000</v>
      </c>
      <c r="Q93" s="82">
        <f>SUM(Q181)</f>
        <v>2000</v>
      </c>
      <c r="R93" s="82"/>
      <c r="S93" s="82"/>
      <c r="U93" s="307"/>
    </row>
    <row r="94" spans="8:21" s="5" customFormat="1" x14ac:dyDescent="0.2">
      <c r="M94" s="280"/>
      <c r="N94" s="281"/>
      <c r="O94" s="82"/>
      <c r="P94" s="82"/>
      <c r="Q94" s="82"/>
      <c r="R94" s="82"/>
      <c r="S94" s="82"/>
      <c r="U94" s="307"/>
    </row>
    <row r="95" spans="8:21" s="8" customFormat="1" ht="25.5" x14ac:dyDescent="0.2">
      <c r="M95" s="80" t="s">
        <v>77</v>
      </c>
      <c r="N95" s="81" t="s">
        <v>174</v>
      </c>
      <c r="O95" s="93">
        <f>SUM(O97+O101)</f>
        <v>806686.1</v>
      </c>
      <c r="P95" s="93">
        <f>SUM(P97+P101)</f>
        <v>1485000</v>
      </c>
      <c r="Q95" s="93">
        <f>SUM(Q97+Q101)</f>
        <v>1465000</v>
      </c>
      <c r="R95" s="93">
        <f>SUM(R97+R101)</f>
        <v>1066700</v>
      </c>
      <c r="S95" s="93">
        <f>SUM(S97+S101)</f>
        <v>941700</v>
      </c>
      <c r="T95" s="307">
        <f t="shared" ref="T95:T97" si="62">R95/Q95*100</f>
        <v>72.812286689419793</v>
      </c>
      <c r="U95" s="307">
        <f t="shared" ref="U95:U97" si="63">S95/Q95*100</f>
        <v>64.279863481228674</v>
      </c>
    </row>
    <row r="96" spans="8:21" s="3" customFormat="1" x14ac:dyDescent="0.2">
      <c r="M96" s="92"/>
      <c r="N96" s="70"/>
      <c r="O96" s="138"/>
      <c r="P96" s="138"/>
      <c r="Q96" s="138"/>
      <c r="R96" s="89"/>
      <c r="S96" s="89"/>
      <c r="T96" s="307"/>
      <c r="U96" s="307"/>
    </row>
    <row r="97" spans="8:21" s="3" customFormat="1" ht="38.25" x14ac:dyDescent="0.2">
      <c r="M97" s="92" t="s">
        <v>78</v>
      </c>
      <c r="N97" s="70" t="s">
        <v>175</v>
      </c>
      <c r="O97" s="89">
        <f t="shared" ref="O97:P97" si="64">SUM(O98:O99)</f>
        <v>0</v>
      </c>
      <c r="P97" s="89">
        <f t="shared" si="64"/>
        <v>125000</v>
      </c>
      <c r="Q97" s="89">
        <f t="shared" ref="Q97" si="65">SUM(Q98:Q99)</f>
        <v>75000</v>
      </c>
      <c r="R97" s="89">
        <f>SUM(R607)</f>
        <v>100000</v>
      </c>
      <c r="S97" s="89">
        <f>SUM(S607)</f>
        <v>100000</v>
      </c>
      <c r="T97" s="307">
        <f t="shared" si="62"/>
        <v>133.33333333333331</v>
      </c>
      <c r="U97" s="307">
        <f t="shared" si="63"/>
        <v>133.33333333333331</v>
      </c>
    </row>
    <row r="98" spans="8:21" s="5" customFormat="1" ht="25.5" x14ac:dyDescent="0.2">
      <c r="M98" s="83" t="s">
        <v>79</v>
      </c>
      <c r="N98" s="84" t="s">
        <v>30</v>
      </c>
      <c r="O98" s="82">
        <f t="shared" ref="O98:Q99" si="66">SUM(O608)</f>
        <v>0</v>
      </c>
      <c r="P98" s="82">
        <f t="shared" si="66"/>
        <v>75000</v>
      </c>
      <c r="Q98" s="82">
        <f t="shared" si="66"/>
        <v>75000</v>
      </c>
      <c r="R98" s="89"/>
      <c r="S98" s="89"/>
      <c r="T98" s="307"/>
      <c r="U98" s="307"/>
    </row>
    <row r="99" spans="8:21" s="5" customFormat="1" x14ac:dyDescent="0.2">
      <c r="M99" s="83" t="s">
        <v>80</v>
      </c>
      <c r="N99" s="84" t="s">
        <v>33</v>
      </c>
      <c r="O99" s="82">
        <f t="shared" si="66"/>
        <v>0</v>
      </c>
      <c r="P99" s="82">
        <f t="shared" si="66"/>
        <v>50000</v>
      </c>
      <c r="Q99" s="82">
        <f t="shared" si="66"/>
        <v>0</v>
      </c>
      <c r="R99" s="89"/>
      <c r="S99" s="89"/>
      <c r="T99" s="307"/>
      <c r="U99" s="307"/>
    </row>
    <row r="100" spans="8:21" s="5" customFormat="1" x14ac:dyDescent="0.2">
      <c r="M100" s="83"/>
      <c r="N100" s="84"/>
      <c r="O100" s="89"/>
      <c r="P100" s="89"/>
      <c r="Q100" s="89"/>
      <c r="R100" s="89"/>
      <c r="S100" s="89"/>
      <c r="T100" s="307"/>
      <c r="U100" s="307"/>
    </row>
    <row r="101" spans="8:21" s="5" customFormat="1" ht="38.25" x14ac:dyDescent="0.2">
      <c r="H101" s="3"/>
      <c r="I101" s="3"/>
      <c r="J101" s="3"/>
      <c r="K101" s="3"/>
      <c r="L101" s="3"/>
      <c r="M101" s="92" t="s">
        <v>81</v>
      </c>
      <c r="N101" s="70" t="s">
        <v>9</v>
      </c>
      <c r="O101" s="89">
        <f t="shared" ref="O101:P101" si="67">SUM(O102:O104)</f>
        <v>806686.1</v>
      </c>
      <c r="P101" s="89">
        <f t="shared" si="67"/>
        <v>1360000</v>
      </c>
      <c r="Q101" s="89">
        <f t="shared" ref="Q101" si="68">SUM(Q102:Q104)</f>
        <v>1390000</v>
      </c>
      <c r="R101" s="89">
        <f>SUM(R577+R610+R629+R640+R653+R665+R677+R689+R701+R714+R728)</f>
        <v>966700</v>
      </c>
      <c r="S101" s="89">
        <f>SUM(S577+S610+S629+S640+S653+S665+S677+S689+S701+S714+S728)</f>
        <v>841700</v>
      </c>
      <c r="T101" s="307">
        <f t="shared" ref="T101" si="69">R101/Q101*100</f>
        <v>69.546762589928051</v>
      </c>
      <c r="U101" s="307">
        <f t="shared" ref="U101" si="70">S101/Q101*100</f>
        <v>60.553956834532372</v>
      </c>
    </row>
    <row r="102" spans="8:21" s="5" customFormat="1" x14ac:dyDescent="0.2">
      <c r="M102" s="83" t="s">
        <v>82</v>
      </c>
      <c r="N102" s="242" t="s">
        <v>176</v>
      </c>
      <c r="O102" s="82">
        <f>SUM(O578+O630+O641+O654+O666+O678+O690+O715+O729)</f>
        <v>803576.1</v>
      </c>
      <c r="P102" s="82">
        <f>SUM(P578+P630+P641+P654+P666+P678+P690+P715+P729)</f>
        <v>1290000</v>
      </c>
      <c r="Q102" s="82">
        <f>SUM(Q578+Q611+Q630+Q641+Q654+Q666+Q678+Q690+Q702+Q715)</f>
        <v>1370000</v>
      </c>
      <c r="R102" s="82"/>
      <c r="S102" s="82"/>
    </row>
    <row r="103" spans="8:21" s="5" customFormat="1" x14ac:dyDescent="0.2">
      <c r="M103" s="83" t="s">
        <v>83</v>
      </c>
      <c r="N103" s="84" t="s">
        <v>21</v>
      </c>
      <c r="O103" s="82">
        <f t="shared" ref="O103:Q104" si="71">SUM(O716)</f>
        <v>0</v>
      </c>
      <c r="P103" s="82">
        <f t="shared" si="71"/>
        <v>30000</v>
      </c>
      <c r="Q103" s="82">
        <f t="shared" si="71"/>
        <v>10000</v>
      </c>
      <c r="R103" s="82"/>
      <c r="S103" s="82"/>
    </row>
    <row r="104" spans="8:21" s="5" customFormat="1" ht="25.5" x14ac:dyDescent="0.2">
      <c r="M104" s="83" t="s">
        <v>84</v>
      </c>
      <c r="N104" s="84" t="s">
        <v>24</v>
      </c>
      <c r="O104" s="82">
        <f t="shared" si="71"/>
        <v>3110</v>
      </c>
      <c r="P104" s="82">
        <f t="shared" si="71"/>
        <v>40000</v>
      </c>
      <c r="Q104" s="82">
        <f t="shared" si="71"/>
        <v>10000</v>
      </c>
      <c r="R104" s="82"/>
      <c r="S104" s="82"/>
    </row>
    <row r="105" spans="8:21" s="5" customFormat="1" x14ac:dyDescent="0.2">
      <c r="M105" s="348"/>
      <c r="N105" s="353"/>
      <c r="O105" s="82"/>
      <c r="P105" s="82"/>
      <c r="Q105" s="82"/>
      <c r="R105" s="82"/>
      <c r="S105" s="82"/>
    </row>
    <row r="106" spans="8:21" s="5" customFormat="1" x14ac:dyDescent="0.2">
      <c r="M106" s="348"/>
      <c r="N106" s="353"/>
      <c r="O106" s="82"/>
      <c r="P106" s="82"/>
      <c r="Q106" s="82"/>
      <c r="R106" s="82"/>
      <c r="S106" s="82"/>
    </row>
    <row r="107" spans="8:21" s="2" customFormat="1" x14ac:dyDescent="0.2">
      <c r="M107" s="78" t="s">
        <v>90</v>
      </c>
      <c r="N107" s="79"/>
      <c r="O107" s="139"/>
      <c r="P107" s="139"/>
      <c r="Q107" s="139"/>
      <c r="R107" s="258"/>
      <c r="S107" s="258"/>
    </row>
    <row r="108" spans="8:21" s="5" customFormat="1" ht="25.5" x14ac:dyDescent="0.2">
      <c r="I108" s="208">
        <v>8</v>
      </c>
      <c r="M108" s="80" t="s">
        <v>99</v>
      </c>
      <c r="N108" s="81" t="s">
        <v>299</v>
      </c>
      <c r="O108" s="76">
        <f>SUM(O109+O111)</f>
        <v>574.23</v>
      </c>
      <c r="P108" s="76">
        <f>SUM(P111)</f>
        <v>0</v>
      </c>
      <c r="Q108" s="76">
        <f>SUM(Q111)</f>
        <v>0</v>
      </c>
      <c r="R108" s="256">
        <v>0</v>
      </c>
      <c r="S108" s="256">
        <v>0</v>
      </c>
      <c r="T108" s="307">
        <v>0</v>
      </c>
      <c r="U108" s="307">
        <v>0</v>
      </c>
    </row>
    <row r="109" spans="8:21" s="5" customFormat="1" ht="25.5" x14ac:dyDescent="0.2">
      <c r="I109" s="309"/>
      <c r="M109" s="313" t="s">
        <v>343</v>
      </c>
      <c r="N109" s="70" t="s">
        <v>345</v>
      </c>
      <c r="O109" s="91">
        <f>SUM(O110)</f>
        <v>574.23</v>
      </c>
      <c r="P109" s="77">
        <v>0</v>
      </c>
      <c r="Q109" s="77">
        <v>0</v>
      </c>
      <c r="R109" s="82"/>
      <c r="S109" s="82"/>
      <c r="T109" s="307"/>
      <c r="U109" s="307"/>
    </row>
    <row r="110" spans="8:21" s="5" customFormat="1" ht="38.25" x14ac:dyDescent="0.2">
      <c r="I110" s="309"/>
      <c r="M110" s="311" t="s">
        <v>344</v>
      </c>
      <c r="N110" s="312" t="s">
        <v>346</v>
      </c>
      <c r="O110" s="77">
        <v>574.23</v>
      </c>
      <c r="P110" s="77">
        <v>0</v>
      </c>
      <c r="Q110" s="77">
        <v>0</v>
      </c>
      <c r="R110" s="82"/>
      <c r="S110" s="82"/>
      <c r="T110" s="307"/>
      <c r="U110" s="307"/>
    </row>
    <row r="111" spans="8:21" s="3" customFormat="1" x14ac:dyDescent="0.2">
      <c r="I111" s="9">
        <v>8</v>
      </c>
      <c r="M111" s="204" t="s">
        <v>300</v>
      </c>
      <c r="N111" s="70" t="s">
        <v>302</v>
      </c>
      <c r="O111" s="91">
        <f>SUM(O112)</f>
        <v>0</v>
      </c>
      <c r="P111" s="91">
        <f>SUM(P112)</f>
        <v>0</v>
      </c>
      <c r="Q111" s="91">
        <f>SUM(Q112)</f>
        <v>0</v>
      </c>
      <c r="R111" s="89">
        <v>0</v>
      </c>
      <c r="S111" s="89">
        <v>0</v>
      </c>
      <c r="T111" s="307">
        <v>0</v>
      </c>
      <c r="U111" s="307">
        <v>0</v>
      </c>
    </row>
    <row r="112" spans="8:21" s="5" customFormat="1" ht="38.25" x14ac:dyDescent="0.2">
      <c r="I112" s="208">
        <v>8</v>
      </c>
      <c r="M112" s="205" t="s">
        <v>301</v>
      </c>
      <c r="N112" s="207" t="s">
        <v>303</v>
      </c>
      <c r="O112" s="77">
        <v>0</v>
      </c>
      <c r="P112" s="77">
        <v>0</v>
      </c>
      <c r="Q112" s="77">
        <v>0</v>
      </c>
      <c r="R112" s="75"/>
      <c r="S112" s="75"/>
      <c r="T112" s="307"/>
      <c r="U112" s="307"/>
    </row>
    <row r="113" spans="4:21" s="8" customFormat="1" ht="25.5" x14ac:dyDescent="0.2">
      <c r="M113" s="80" t="s">
        <v>34</v>
      </c>
      <c r="N113" s="81" t="s">
        <v>87</v>
      </c>
      <c r="O113" s="93">
        <f>SUM(O114+O116)</f>
        <v>0</v>
      </c>
      <c r="P113" s="93">
        <f>SUM(P114+P116)</f>
        <v>0</v>
      </c>
      <c r="Q113" s="93">
        <f>SUM(Q114+Q116)</f>
        <v>0</v>
      </c>
      <c r="R113" s="76">
        <f t="shared" ref="R113" si="72">SUM(R114)</f>
        <v>0</v>
      </c>
      <c r="S113" s="76">
        <f>SUM(S114+S116)</f>
        <v>0</v>
      </c>
      <c r="T113" s="307">
        <v>0</v>
      </c>
      <c r="U113" s="307">
        <v>0</v>
      </c>
    </row>
    <row r="114" spans="4:21" s="3" customFormat="1" ht="25.5" x14ac:dyDescent="0.2">
      <c r="M114" s="92" t="s">
        <v>85</v>
      </c>
      <c r="N114" s="70" t="s">
        <v>88</v>
      </c>
      <c r="O114" s="89">
        <f t="shared" ref="O114:S114" si="73">SUM(O115)</f>
        <v>0</v>
      </c>
      <c r="P114" s="89">
        <f t="shared" si="73"/>
        <v>0</v>
      </c>
      <c r="Q114" s="89">
        <f t="shared" si="73"/>
        <v>0</v>
      </c>
      <c r="R114" s="91">
        <f t="shared" si="73"/>
        <v>0</v>
      </c>
      <c r="S114" s="91">
        <f t="shared" si="73"/>
        <v>0</v>
      </c>
      <c r="T114" s="307">
        <v>0</v>
      </c>
      <c r="U114" s="307">
        <v>0</v>
      </c>
    </row>
    <row r="115" spans="4:21" s="5" customFormat="1" ht="38.25" x14ac:dyDescent="0.2">
      <c r="M115" s="83" t="s">
        <v>86</v>
      </c>
      <c r="N115" s="84" t="s">
        <v>89</v>
      </c>
      <c r="O115" s="82">
        <v>0</v>
      </c>
      <c r="P115" s="82">
        <v>0</v>
      </c>
      <c r="Q115" s="82">
        <v>0</v>
      </c>
      <c r="R115" s="77"/>
      <c r="S115" s="77"/>
      <c r="T115" s="307"/>
      <c r="U115" s="307"/>
    </row>
    <row r="116" spans="4:21" s="3" customFormat="1" ht="25.5" x14ac:dyDescent="0.2">
      <c r="M116" s="204" t="s">
        <v>304</v>
      </c>
      <c r="N116" s="70" t="s">
        <v>306</v>
      </c>
      <c r="O116" s="89">
        <f>SUM(O117)</f>
        <v>0</v>
      </c>
      <c r="P116" s="89">
        <f>SUM(P117)</f>
        <v>0</v>
      </c>
      <c r="Q116" s="89">
        <f>SUM(Q117)</f>
        <v>0</v>
      </c>
      <c r="R116" s="91">
        <v>0</v>
      </c>
      <c r="S116" s="91">
        <v>0</v>
      </c>
      <c r="T116" s="307">
        <v>0</v>
      </c>
      <c r="U116" s="307">
        <v>0</v>
      </c>
    </row>
    <row r="117" spans="4:21" s="5" customFormat="1" ht="51" x14ac:dyDescent="0.2">
      <c r="M117" s="205" t="s">
        <v>305</v>
      </c>
      <c r="N117" s="242" t="s">
        <v>326</v>
      </c>
      <c r="O117" s="82">
        <v>0</v>
      </c>
      <c r="P117" s="82">
        <v>0</v>
      </c>
      <c r="Q117" s="82">
        <v>0</v>
      </c>
      <c r="R117" s="77"/>
      <c r="S117" s="77"/>
    </row>
    <row r="118" spans="4:21" s="5" customFormat="1" x14ac:dyDescent="0.2">
      <c r="M118" s="348"/>
      <c r="N118" s="353"/>
      <c r="O118" s="82"/>
      <c r="P118" s="82"/>
      <c r="Q118" s="82"/>
      <c r="R118" s="77"/>
      <c r="S118" s="77"/>
    </row>
    <row r="119" spans="4:21" s="5" customFormat="1" x14ac:dyDescent="0.2">
      <c r="M119" s="348"/>
      <c r="N119" s="353"/>
      <c r="O119" s="82"/>
      <c r="P119" s="82"/>
      <c r="Q119" s="82"/>
      <c r="R119" s="77"/>
      <c r="S119" s="77"/>
    </row>
    <row r="120" spans="4:21" s="5" customFormat="1" x14ac:dyDescent="0.2">
      <c r="M120" s="205"/>
      <c r="N120" s="207"/>
      <c r="O120" s="82"/>
      <c r="P120" s="82"/>
      <c r="Q120" s="82"/>
      <c r="R120" s="77"/>
      <c r="S120" s="77"/>
    </row>
    <row r="121" spans="4:21" s="6" customFormat="1" x14ac:dyDescent="0.2">
      <c r="M121" s="78" t="s">
        <v>91</v>
      </c>
      <c r="N121" s="85"/>
      <c r="O121" s="137"/>
      <c r="P121" s="137"/>
      <c r="Q121" s="137"/>
      <c r="R121" s="255"/>
      <c r="S121" s="255"/>
    </row>
    <row r="122" spans="4:21" s="8" customFormat="1" x14ac:dyDescent="0.2">
      <c r="D122" s="3"/>
      <c r="H122" s="3"/>
      <c r="I122" s="3"/>
      <c r="J122" s="9">
        <v>9</v>
      </c>
      <c r="K122" s="3"/>
      <c r="M122" s="80" t="s">
        <v>96</v>
      </c>
      <c r="N122" s="81" t="s">
        <v>97</v>
      </c>
      <c r="O122" s="93">
        <f t="shared" ref="O122:Q122" si="74">SUM(O123)</f>
        <v>693114.83</v>
      </c>
      <c r="P122" s="93">
        <f t="shared" si="74"/>
        <v>522566.88</v>
      </c>
      <c r="Q122" s="93">
        <f t="shared" si="74"/>
        <v>300000</v>
      </c>
      <c r="R122" s="93">
        <f t="shared" ref="R122" si="75">SUM(R123)</f>
        <v>240000</v>
      </c>
      <c r="S122" s="93">
        <f t="shared" ref="S122" si="76">SUM(S123)</f>
        <v>171000</v>
      </c>
      <c r="T122" s="307">
        <f t="shared" ref="T122:T124" si="77">R122/Q122*100</f>
        <v>80</v>
      </c>
      <c r="U122" s="307">
        <f t="shared" ref="U122:U124" si="78">S122/Q122*100</f>
        <v>56.999999999999993</v>
      </c>
    </row>
    <row r="123" spans="4:21" s="3" customFormat="1" x14ac:dyDescent="0.2">
      <c r="J123" s="9">
        <v>9</v>
      </c>
      <c r="M123" s="92" t="s">
        <v>92</v>
      </c>
      <c r="N123" s="70" t="s">
        <v>94</v>
      </c>
      <c r="O123" s="89">
        <f t="shared" ref="O123:Q123" si="79">SUM(O124)</f>
        <v>693114.83</v>
      </c>
      <c r="P123" s="89">
        <f t="shared" si="79"/>
        <v>522566.88</v>
      </c>
      <c r="Q123" s="89">
        <f t="shared" si="79"/>
        <v>300000</v>
      </c>
      <c r="R123" s="89">
        <f t="shared" ref="R123" si="80">SUM(R124)</f>
        <v>240000</v>
      </c>
      <c r="S123" s="89">
        <f t="shared" ref="S123" si="81">SUM(S124)</f>
        <v>171000</v>
      </c>
      <c r="T123" s="307">
        <f t="shared" si="77"/>
        <v>80</v>
      </c>
      <c r="U123" s="307">
        <f t="shared" si="78"/>
        <v>56.999999999999993</v>
      </c>
    </row>
    <row r="124" spans="4:21" s="5" customFormat="1" x14ac:dyDescent="0.2">
      <c r="J124" s="208">
        <v>9</v>
      </c>
      <c r="M124" s="83" t="s">
        <v>93</v>
      </c>
      <c r="N124" s="84" t="s">
        <v>95</v>
      </c>
      <c r="O124" s="82">
        <v>693114.83</v>
      </c>
      <c r="P124" s="82">
        <v>522566.88</v>
      </c>
      <c r="Q124" s="82">
        <v>300000</v>
      </c>
      <c r="R124" s="89">
        <v>240000</v>
      </c>
      <c r="S124" s="89">
        <v>171000</v>
      </c>
      <c r="T124" s="307">
        <f t="shared" si="77"/>
        <v>80</v>
      </c>
      <c r="U124" s="307">
        <f t="shared" si="78"/>
        <v>56.999999999999993</v>
      </c>
    </row>
    <row r="125" spans="4:21" s="5" customFormat="1" x14ac:dyDescent="0.2">
      <c r="J125" s="354"/>
      <c r="M125" s="348"/>
      <c r="N125" s="353"/>
      <c r="O125" s="82"/>
      <c r="P125" s="82"/>
      <c r="Q125" s="82"/>
      <c r="R125" s="89"/>
      <c r="S125" s="89"/>
      <c r="T125" s="307"/>
      <c r="U125" s="307"/>
    </row>
    <row r="126" spans="4:21" s="5" customFormat="1" x14ac:dyDescent="0.2">
      <c r="J126" s="354"/>
      <c r="M126" s="348"/>
      <c r="N126" s="353"/>
      <c r="O126" s="82"/>
      <c r="P126" s="82"/>
      <c r="Q126" s="82"/>
      <c r="R126" s="89"/>
      <c r="S126" s="89"/>
      <c r="T126" s="307"/>
      <c r="U126" s="307"/>
    </row>
    <row r="127" spans="4:21" s="5" customFormat="1" x14ac:dyDescent="0.2">
      <c r="J127" s="354"/>
      <c r="M127" s="348"/>
      <c r="N127" s="353"/>
      <c r="O127" s="82"/>
      <c r="P127" s="82"/>
      <c r="Q127" s="82"/>
      <c r="R127" s="89"/>
      <c r="S127" s="89"/>
      <c r="T127" s="307"/>
      <c r="U127" s="307"/>
    </row>
    <row r="128" spans="4:21" s="5" customFormat="1" x14ac:dyDescent="0.2">
      <c r="J128" s="354"/>
      <c r="M128" s="348"/>
      <c r="N128" s="353"/>
      <c r="O128" s="82"/>
      <c r="P128" s="82"/>
      <c r="Q128" s="82"/>
      <c r="R128" s="89"/>
      <c r="S128" s="89"/>
      <c r="T128" s="307"/>
      <c r="U128" s="307"/>
    </row>
    <row r="129" spans="2:21" s="5" customFormat="1" x14ac:dyDescent="0.2">
      <c r="J129" s="248"/>
      <c r="M129" s="250"/>
      <c r="N129" s="251"/>
      <c r="O129" s="82"/>
      <c r="P129" s="82"/>
      <c r="Q129" s="82"/>
      <c r="R129" s="89"/>
      <c r="S129" s="89"/>
      <c r="T129" s="307"/>
      <c r="U129" s="307"/>
    </row>
    <row r="130" spans="2:21" s="5" customFormat="1" x14ac:dyDescent="0.2">
      <c r="M130" s="92" t="s">
        <v>36</v>
      </c>
      <c r="N130" s="84"/>
      <c r="O130" s="187"/>
      <c r="P130" s="187"/>
      <c r="Q130" s="187"/>
      <c r="R130" s="75"/>
      <c r="S130" s="75"/>
      <c r="T130" s="307"/>
      <c r="U130" s="307"/>
    </row>
    <row r="131" spans="2:21" s="5" customFormat="1" x14ac:dyDescent="0.2">
      <c r="H131" s="182"/>
      <c r="I131" s="208"/>
      <c r="J131" s="208"/>
      <c r="K131" s="208"/>
      <c r="L131" s="208">
        <v>1</v>
      </c>
      <c r="M131" s="184" t="s">
        <v>100</v>
      </c>
      <c r="N131" s="84"/>
      <c r="O131" s="188">
        <f>SUM(O38)</f>
        <v>416181.37999999995</v>
      </c>
      <c r="P131" s="188">
        <f>SUM(P38)</f>
        <v>600000</v>
      </c>
      <c r="Q131" s="188">
        <f>SUM(Q38)</f>
        <v>470000</v>
      </c>
      <c r="R131" s="188">
        <f>SUM(R38)</f>
        <v>431000</v>
      </c>
      <c r="S131" s="188">
        <f>SUM(S38)</f>
        <v>430000</v>
      </c>
      <c r="T131" s="307">
        <f t="shared" ref="T131:T140" si="82">R131/Q131*100</f>
        <v>91.702127659574472</v>
      </c>
      <c r="U131" s="307">
        <f t="shared" ref="U131:U140" si="83">S131/Q131*100</f>
        <v>91.489361702127653</v>
      </c>
    </row>
    <row r="132" spans="2:21" s="5" customFormat="1" x14ac:dyDescent="0.2">
      <c r="H132" s="182"/>
      <c r="I132" s="208"/>
      <c r="J132" s="208"/>
      <c r="K132" s="208"/>
      <c r="L132" s="208">
        <v>2</v>
      </c>
      <c r="M132" s="184" t="s">
        <v>101</v>
      </c>
      <c r="N132" s="84"/>
      <c r="O132" s="188">
        <v>0</v>
      </c>
      <c r="P132" s="188">
        <v>0</v>
      </c>
      <c r="Q132" s="188">
        <v>0</v>
      </c>
      <c r="R132" s="188">
        <v>0</v>
      </c>
      <c r="S132" s="188">
        <v>0</v>
      </c>
      <c r="T132" s="307">
        <v>0</v>
      </c>
      <c r="U132" s="307">
        <v>0</v>
      </c>
    </row>
    <row r="133" spans="2:21" s="5" customFormat="1" x14ac:dyDescent="0.2">
      <c r="H133" s="182"/>
      <c r="I133" s="208"/>
      <c r="J133" s="208"/>
      <c r="K133" s="208"/>
      <c r="L133" s="208">
        <v>3</v>
      </c>
      <c r="M133" s="184" t="s">
        <v>102</v>
      </c>
      <c r="N133" s="84"/>
      <c r="O133" s="188">
        <v>32778.81</v>
      </c>
      <c r="P133" s="188">
        <f>SUM(P48)</f>
        <v>55000</v>
      </c>
      <c r="Q133" s="188">
        <f>SUM(Q48)</f>
        <v>55000</v>
      </c>
      <c r="R133" s="188">
        <f>SUM(R48)</f>
        <v>30000</v>
      </c>
      <c r="S133" s="188">
        <f>SUM(S48)</f>
        <v>30000</v>
      </c>
      <c r="T133" s="307">
        <f t="shared" si="82"/>
        <v>54.54545454545454</v>
      </c>
      <c r="U133" s="307">
        <f t="shared" si="83"/>
        <v>54.54545454545454</v>
      </c>
    </row>
    <row r="134" spans="2:21" s="5" customFormat="1" x14ac:dyDescent="0.2">
      <c r="H134" s="182"/>
      <c r="I134" s="208"/>
      <c r="J134" s="208"/>
      <c r="K134" s="208"/>
      <c r="L134" s="208">
        <v>4</v>
      </c>
      <c r="M134" s="184" t="s">
        <v>103</v>
      </c>
      <c r="N134" s="84"/>
      <c r="O134" s="188">
        <v>236650.94</v>
      </c>
      <c r="P134" s="188">
        <f>SUM(P52)</f>
        <v>215000</v>
      </c>
      <c r="Q134" s="188">
        <f>SUM(Q52)</f>
        <v>215000</v>
      </c>
      <c r="R134" s="188">
        <f>SUM(R52)</f>
        <v>250000</v>
      </c>
      <c r="S134" s="188">
        <f>SUM(S52)</f>
        <v>190000</v>
      </c>
      <c r="T134" s="307">
        <f t="shared" si="82"/>
        <v>116.27906976744187</v>
      </c>
      <c r="U134" s="307">
        <f t="shared" si="83"/>
        <v>88.372093023255815</v>
      </c>
    </row>
    <row r="135" spans="2:21" s="5" customFormat="1" x14ac:dyDescent="0.2">
      <c r="H135" s="182"/>
      <c r="I135" s="208"/>
      <c r="J135" s="208"/>
      <c r="K135" s="208"/>
      <c r="L135" s="208">
        <v>5</v>
      </c>
      <c r="M135" s="184" t="s">
        <v>104</v>
      </c>
      <c r="N135" s="84"/>
      <c r="O135" s="188">
        <f>SUM(O42)</f>
        <v>1027415.12</v>
      </c>
      <c r="P135" s="188">
        <f>SUM(P42)</f>
        <v>1694933.12</v>
      </c>
      <c r="Q135" s="188">
        <f>SUM(Q42)</f>
        <v>2107500</v>
      </c>
      <c r="R135" s="188">
        <f>SUM(R42)</f>
        <v>1570000</v>
      </c>
      <c r="S135" s="188">
        <f>SUM(S42)</f>
        <v>1600000</v>
      </c>
      <c r="T135" s="307">
        <f t="shared" si="82"/>
        <v>74.495848161328595</v>
      </c>
      <c r="U135" s="307">
        <f t="shared" si="83"/>
        <v>75.919335705812571</v>
      </c>
    </row>
    <row r="136" spans="2:21" s="5" customFormat="1" x14ac:dyDescent="0.2">
      <c r="H136" s="182"/>
      <c r="I136" s="208"/>
      <c r="J136" s="208"/>
      <c r="K136" s="208"/>
      <c r="L136" s="208">
        <v>6</v>
      </c>
      <c r="M136" s="184" t="s">
        <v>105</v>
      </c>
      <c r="N136" s="84"/>
      <c r="O136" s="188">
        <f>SUM(O56)</f>
        <v>0</v>
      </c>
      <c r="P136" s="188">
        <f>SUM(P56)</f>
        <v>10000</v>
      </c>
      <c r="Q136" s="188">
        <f>SUM(Q56)</f>
        <v>10000</v>
      </c>
      <c r="R136" s="188">
        <f>SUM(R56)</f>
        <v>20000</v>
      </c>
      <c r="S136" s="188">
        <f>SUM(S56)</f>
        <v>20000</v>
      </c>
      <c r="T136" s="307">
        <f t="shared" si="82"/>
        <v>200</v>
      </c>
      <c r="U136" s="307">
        <f t="shared" si="83"/>
        <v>200</v>
      </c>
    </row>
    <row r="137" spans="2:21" s="5" customFormat="1" ht="24.75" customHeight="1" x14ac:dyDescent="0.2">
      <c r="H137" s="182"/>
      <c r="I137" s="208"/>
      <c r="J137" s="208"/>
      <c r="K137" s="208"/>
      <c r="L137" s="208">
        <v>7</v>
      </c>
      <c r="M137" s="368" t="s">
        <v>106</v>
      </c>
      <c r="N137" s="369"/>
      <c r="O137" s="188">
        <f>SUM(O59)</f>
        <v>2400</v>
      </c>
      <c r="P137" s="188">
        <f>SUM(P59)</f>
        <v>2500</v>
      </c>
      <c r="Q137" s="188">
        <f>SUM(Q59)</f>
        <v>2500</v>
      </c>
      <c r="R137" s="188">
        <f>SUM(R59)</f>
        <v>20000</v>
      </c>
      <c r="S137" s="188">
        <f>SUM(S59)</f>
        <v>20000</v>
      </c>
      <c r="T137" s="307">
        <f t="shared" si="82"/>
        <v>800</v>
      </c>
      <c r="U137" s="307">
        <f t="shared" si="83"/>
        <v>800</v>
      </c>
    </row>
    <row r="138" spans="2:21" s="11" customFormat="1" x14ac:dyDescent="0.2">
      <c r="H138" s="12"/>
      <c r="I138" s="12"/>
      <c r="J138" s="12"/>
      <c r="K138" s="12"/>
      <c r="L138" s="12" t="s">
        <v>99</v>
      </c>
      <c r="M138" s="364" t="s">
        <v>107</v>
      </c>
      <c r="N138" s="365"/>
      <c r="O138" s="189">
        <f>SUM(O108)</f>
        <v>574.23</v>
      </c>
      <c r="P138" s="189">
        <f>SUM(P108)</f>
        <v>0</v>
      </c>
      <c r="Q138" s="189">
        <f>SUM(Q108)</f>
        <v>0</v>
      </c>
      <c r="R138" s="189">
        <v>0</v>
      </c>
      <c r="S138" s="189">
        <v>0</v>
      </c>
      <c r="T138" s="307">
        <v>0</v>
      </c>
      <c r="U138" s="307">
        <v>0</v>
      </c>
    </row>
    <row r="139" spans="2:21" s="11" customFormat="1" x14ac:dyDescent="0.2">
      <c r="H139" s="12"/>
      <c r="I139" s="12"/>
      <c r="J139" s="12"/>
      <c r="K139" s="12"/>
      <c r="L139" s="12" t="s">
        <v>96</v>
      </c>
      <c r="M139" s="197" t="s">
        <v>297</v>
      </c>
      <c r="N139" s="198"/>
      <c r="O139" s="189">
        <f t="shared" ref="O139:S139" si="84">SUM(O124)</f>
        <v>693114.83</v>
      </c>
      <c r="P139" s="189">
        <f t="shared" si="84"/>
        <v>522566.88</v>
      </c>
      <c r="Q139" s="189">
        <f t="shared" si="84"/>
        <v>300000</v>
      </c>
      <c r="R139" s="189">
        <f t="shared" si="84"/>
        <v>240000</v>
      </c>
      <c r="S139" s="189">
        <f t="shared" si="84"/>
        <v>171000</v>
      </c>
      <c r="T139" s="307">
        <f t="shared" si="82"/>
        <v>80</v>
      </c>
      <c r="U139" s="307">
        <f t="shared" si="83"/>
        <v>56.999999999999993</v>
      </c>
    </row>
    <row r="140" spans="2:21" s="11" customFormat="1" x14ac:dyDescent="0.2">
      <c r="H140" s="12"/>
      <c r="I140" s="12"/>
      <c r="J140" s="12"/>
      <c r="K140" s="12"/>
      <c r="L140" s="12"/>
      <c r="M140" s="370" t="s">
        <v>292</v>
      </c>
      <c r="N140" s="371"/>
      <c r="O140" s="189">
        <f t="shared" ref="O140:S140" si="85">SUM(O131:O139)</f>
        <v>2409115.31</v>
      </c>
      <c r="P140" s="189">
        <f t="shared" si="85"/>
        <v>3100000</v>
      </c>
      <c r="Q140" s="189">
        <f t="shared" si="85"/>
        <v>3160000</v>
      </c>
      <c r="R140" s="189">
        <f t="shared" si="85"/>
        <v>2561000</v>
      </c>
      <c r="S140" s="189">
        <f t="shared" si="85"/>
        <v>2461000</v>
      </c>
      <c r="T140" s="307">
        <f t="shared" si="82"/>
        <v>81.044303797468359</v>
      </c>
      <c r="U140" s="307">
        <f t="shared" si="83"/>
        <v>77.879746835443044</v>
      </c>
    </row>
    <row r="141" spans="2:21" s="11" customFormat="1" x14ac:dyDescent="0.2">
      <c r="H141" s="12"/>
      <c r="I141" s="12"/>
      <c r="J141" s="12"/>
      <c r="K141" s="12"/>
      <c r="L141" s="12"/>
      <c r="M141" s="184"/>
      <c r="N141" s="185"/>
      <c r="O141" s="140"/>
      <c r="P141" s="140"/>
      <c r="Q141" s="140"/>
      <c r="R141" s="94"/>
      <c r="S141" s="94"/>
    </row>
    <row r="142" spans="2:21" s="11" customFormat="1" x14ac:dyDescent="0.2">
      <c r="M142" s="94"/>
      <c r="N142" s="95" t="s">
        <v>20</v>
      </c>
      <c r="O142" s="141"/>
      <c r="P142" s="141"/>
      <c r="Q142" s="141"/>
      <c r="R142" s="94"/>
      <c r="S142" s="94"/>
    </row>
    <row r="143" spans="2:21" s="13" customFormat="1" x14ac:dyDescent="0.2">
      <c r="H143" s="14"/>
      <c r="I143" s="49"/>
      <c r="J143" s="49"/>
      <c r="K143" s="49"/>
      <c r="L143" s="14"/>
      <c r="M143" s="96"/>
      <c r="N143" s="96"/>
      <c r="O143" s="142"/>
      <c r="P143" s="142"/>
      <c r="Q143" s="142"/>
      <c r="R143" s="317"/>
      <c r="S143" s="274"/>
    </row>
    <row r="144" spans="2:21" s="15" customFormat="1" x14ac:dyDescent="0.2">
      <c r="B144" s="16" t="s">
        <v>364</v>
      </c>
      <c r="C144" s="16"/>
      <c r="E144" s="17"/>
      <c r="F144" s="17"/>
      <c r="H144" s="20"/>
      <c r="I144" s="20"/>
      <c r="J144" s="20"/>
      <c r="K144" s="20"/>
      <c r="L144" s="20"/>
      <c r="M144" s="97"/>
      <c r="N144" s="97"/>
      <c r="O144" s="143"/>
      <c r="P144" s="143"/>
      <c r="Q144" s="143"/>
      <c r="R144" s="97"/>
      <c r="S144" s="97"/>
      <c r="T144" s="305"/>
      <c r="U144" s="305"/>
    </row>
    <row r="145" spans="1:21" s="15" customFormat="1" x14ac:dyDescent="0.2">
      <c r="I145" s="209"/>
      <c r="J145" s="209"/>
      <c r="K145" s="209"/>
      <c r="M145" s="97"/>
      <c r="N145" s="84"/>
      <c r="O145" s="123"/>
      <c r="P145" s="123"/>
      <c r="Q145" s="123"/>
      <c r="R145" s="97"/>
      <c r="S145" s="97"/>
      <c r="T145" s="305"/>
      <c r="U145" s="305"/>
    </row>
    <row r="146" spans="1:21" s="15" customFormat="1" ht="56.25" x14ac:dyDescent="0.2">
      <c r="A146" s="40" t="s">
        <v>108</v>
      </c>
      <c r="B146" s="358" t="s">
        <v>36</v>
      </c>
      <c r="C146" s="359"/>
      <c r="D146" s="359"/>
      <c r="E146" s="359"/>
      <c r="F146" s="359"/>
      <c r="G146" s="359"/>
      <c r="H146" s="359"/>
      <c r="I146" s="208"/>
      <c r="J146" s="208"/>
      <c r="K146" s="208"/>
      <c r="L146" s="58" t="s">
        <v>215</v>
      </c>
      <c r="M146" s="69" t="s">
        <v>37</v>
      </c>
      <c r="N146" s="70" t="s">
        <v>38</v>
      </c>
      <c r="O146" s="69" t="s">
        <v>341</v>
      </c>
      <c r="P146" s="69" t="s">
        <v>339</v>
      </c>
      <c r="Q146" s="69" t="s">
        <v>342</v>
      </c>
      <c r="R146" s="69" t="s">
        <v>333</v>
      </c>
      <c r="S146" s="69" t="s">
        <v>354</v>
      </c>
      <c r="T146" s="306" t="s">
        <v>365</v>
      </c>
      <c r="U146" s="306" t="s">
        <v>366</v>
      </c>
    </row>
    <row r="147" spans="1:21" s="15" customFormat="1" x14ac:dyDescent="0.2">
      <c r="B147" s="4">
        <v>1</v>
      </c>
      <c r="C147" s="4">
        <v>2</v>
      </c>
      <c r="D147" s="4">
        <v>3</v>
      </c>
      <c r="E147" s="4">
        <v>4</v>
      </c>
      <c r="F147" s="4">
        <v>5</v>
      </c>
      <c r="G147" s="4">
        <v>6</v>
      </c>
      <c r="H147" s="4">
        <v>7</v>
      </c>
      <c r="I147" s="208">
        <v>8</v>
      </c>
      <c r="J147" s="208">
        <v>9</v>
      </c>
      <c r="K147" s="208"/>
      <c r="L147" s="4"/>
      <c r="M147" s="97"/>
      <c r="N147" s="84"/>
      <c r="O147" s="94" t="s">
        <v>289</v>
      </c>
      <c r="P147" s="94" t="s">
        <v>290</v>
      </c>
      <c r="Q147" s="94" t="s">
        <v>57</v>
      </c>
      <c r="R147" s="254" t="s">
        <v>77</v>
      </c>
      <c r="S147" s="254" t="s">
        <v>34</v>
      </c>
      <c r="T147" s="9">
        <v>6</v>
      </c>
      <c r="U147" s="9">
        <v>7</v>
      </c>
    </row>
    <row r="148" spans="1:21" s="15" customFormat="1" x14ac:dyDescent="0.2">
      <c r="I148" s="209"/>
      <c r="J148" s="209"/>
      <c r="K148" s="209"/>
      <c r="M148" s="97"/>
      <c r="N148" s="84"/>
      <c r="O148" s="123"/>
      <c r="P148" s="123"/>
      <c r="Q148" s="123"/>
      <c r="R148" s="97"/>
      <c r="S148" s="97"/>
      <c r="T148" s="305"/>
      <c r="U148" s="305"/>
    </row>
    <row r="149" spans="1:21" s="15" customFormat="1" x14ac:dyDescent="0.2">
      <c r="I149" s="209"/>
      <c r="J149" s="209"/>
      <c r="K149" s="209"/>
      <c r="L149" s="16"/>
      <c r="M149" s="97"/>
      <c r="N149" s="99" t="s">
        <v>109</v>
      </c>
      <c r="O149" s="123"/>
      <c r="P149" s="123"/>
      <c r="Q149" s="123"/>
      <c r="R149" s="97"/>
      <c r="S149" s="97"/>
      <c r="T149" s="305"/>
      <c r="U149" s="305"/>
    </row>
    <row r="150" spans="1:21" s="15" customFormat="1" x14ac:dyDescent="0.2">
      <c r="I150" s="209"/>
      <c r="J150" s="209"/>
      <c r="K150" s="209"/>
      <c r="L150" s="16"/>
      <c r="M150" s="97"/>
      <c r="N150" s="73"/>
      <c r="O150" s="123"/>
      <c r="P150" s="123"/>
      <c r="Q150" s="123"/>
      <c r="R150" s="97"/>
      <c r="S150" s="97"/>
      <c r="T150" s="305"/>
      <c r="U150" s="305"/>
    </row>
    <row r="151" spans="1:21" s="25" customFormat="1" ht="25.5" x14ac:dyDescent="0.2">
      <c r="A151" s="24" t="s">
        <v>111</v>
      </c>
      <c r="L151" s="26"/>
      <c r="M151" s="98"/>
      <c r="N151" s="74" t="s">
        <v>226</v>
      </c>
      <c r="O151" s="76">
        <f>SUM(O153)</f>
        <v>1886548.4300000002</v>
      </c>
      <c r="P151" s="76">
        <f>SUM(P153)</f>
        <v>3100000</v>
      </c>
      <c r="Q151" s="76">
        <f>SUM(Q153)</f>
        <v>3160000</v>
      </c>
      <c r="R151" s="76">
        <f t="shared" ref="R151:S151" si="86">SUM(R153)</f>
        <v>2561000</v>
      </c>
      <c r="S151" s="76">
        <f t="shared" si="86"/>
        <v>2461000</v>
      </c>
      <c r="T151" s="307">
        <f t="shared" ref="T151:T165" si="87">R151/Q151*100</f>
        <v>81.044303797468359</v>
      </c>
      <c r="U151" s="307">
        <f t="shared" ref="U151:U212" si="88">S151/Q151*100</f>
        <v>77.879746835443044</v>
      </c>
    </row>
    <row r="152" spans="1:21" s="15" customFormat="1" x14ac:dyDescent="0.2">
      <c r="A152" s="21"/>
      <c r="I152" s="209"/>
      <c r="J152" s="209"/>
      <c r="K152" s="209"/>
      <c r="L152" s="16"/>
      <c r="M152" s="97"/>
      <c r="N152" s="84"/>
      <c r="O152" s="144"/>
      <c r="P152" s="144"/>
      <c r="Q152" s="144"/>
      <c r="R152" s="144"/>
      <c r="S152" s="144"/>
      <c r="T152" s="307"/>
      <c r="U152" s="305"/>
    </row>
    <row r="153" spans="1:21" s="29" customFormat="1" ht="25.5" x14ac:dyDescent="0.2">
      <c r="A153" s="28" t="s">
        <v>112</v>
      </c>
      <c r="L153" s="30"/>
      <c r="M153" s="101"/>
      <c r="N153" s="102" t="s">
        <v>227</v>
      </c>
      <c r="O153" s="159">
        <f>SUM(O157+O246+O295+O309+O323+O347+O361+O400+O415+O451+O481+O519+O534+O561+O591+O617)</f>
        <v>1886548.4300000002</v>
      </c>
      <c r="P153" s="159">
        <f>SUM(P157+P246+P295+P309+P323+P347+P361+P400+P415+P451+P481+P519+P534+P561+P591+P617)</f>
        <v>3100000</v>
      </c>
      <c r="Q153" s="159">
        <f>SUM(Q157+Q246+Q295+Q309+Q323+Q347+Q361+Q400+Q415+Q451+Q481+Q519+Q534+Q561+Q591+Q617)</f>
        <v>3160000</v>
      </c>
      <c r="R153" s="159">
        <f>SUM(R157+R246+R295+R309+R323+R347+R361+R400+R415+R451+R481+R519+R534+R561+R591+R617)</f>
        <v>2561000</v>
      </c>
      <c r="S153" s="159">
        <f>SUM(S157+S246+S295+S309+S323+S347+S361+S400+S415+S451+S481+S519+S534+S561+S591+S617)</f>
        <v>2461000</v>
      </c>
      <c r="T153" s="307">
        <f t="shared" si="87"/>
        <v>81.044303797468359</v>
      </c>
      <c r="U153" s="307">
        <f t="shared" si="88"/>
        <v>77.879746835443044</v>
      </c>
    </row>
    <row r="154" spans="1:21" s="29" customFormat="1" x14ac:dyDescent="0.2">
      <c r="A154" s="28"/>
      <c r="L154" s="30"/>
      <c r="M154" s="101"/>
      <c r="N154" s="102"/>
      <c r="O154" s="159"/>
      <c r="P154" s="159"/>
      <c r="Q154" s="159"/>
      <c r="R154" s="159"/>
      <c r="S154" s="159"/>
      <c r="T154" s="307"/>
      <c r="U154" s="307"/>
    </row>
    <row r="155" spans="1:21" s="15" customFormat="1" x14ac:dyDescent="0.2">
      <c r="A155" s="23"/>
      <c r="I155" s="209"/>
      <c r="J155" s="209"/>
      <c r="K155" s="209"/>
      <c r="L155" s="16"/>
      <c r="M155" s="97"/>
      <c r="N155" s="186" t="s">
        <v>293</v>
      </c>
      <c r="O155" s="190">
        <f>SUM(O163+O185+O201+O211+O220+O229+O238+O252+O265+O275+O287+O301+O315+O329+O339+O353+O367+O379+O390+O406+O421+O434+O444+O457+O474+O487+O499+O511+O525+O540+O567+O582+O597+O623+O634+O647+O660+O672+O684+O709+O723)</f>
        <v>1886548.4300000002</v>
      </c>
      <c r="P155" s="190">
        <f>SUM(P163+P185+P201+P211+P220+P229+P238+P252+P265+P275+P287+P301+P315+P329+P339+P353+P367+P379+P390+P406+P421+P434+P444+P457+P474+P487+P499+P525+P540+P567+P582+P597+P623+P634+P647+P660+P672+P684+P709)</f>
        <v>3080000</v>
      </c>
      <c r="Q155" s="190">
        <f>SUM(Q163+Q185+Q201+Q211+Q220+Q229+Q238+Q252+Q265+Q275+Q287+Q301+Q315+Q329+Q339+Q353+Q367+Q379+Q390+Q406+Q421+Q434+Q444+Q457+Q474+Q487+Q499+Q511+Q525+Q540+Q552+Q567+Q582+Q597+Q623+Q634+Q647+Q660+Q672+Q684+Q696+Q709+Q723)</f>
        <v>3160000</v>
      </c>
      <c r="R155" s="190">
        <f>SUM(R163+R185+R201+R211+R220+R229+R238+R252+R265+R275+R287+R301+R315+R329+R339+R353+R367+R379+R390+R406+R421+R434+R444+R457+R474+R487+R499+R511+R525+R540+R552+R567+R582+R597+R623+R634+R647+R660+R672+R684+R696+R709+R723)</f>
        <v>2561000</v>
      </c>
      <c r="S155" s="190">
        <f>SUM(S163+S185+S201+S211+S220+S229+S238+S252+S265+S275+S287+S301+S315+S329+S339+S353+S367+S379+S390+S406+S421+S434+S444+S457+S474+S487+S499+S511+S525+S540+S552+S567+S582+S597+S623+S634+S647+S660+S672+S684+S696+S709+S723)</f>
        <v>2461000</v>
      </c>
      <c r="T155" s="307">
        <f t="shared" si="87"/>
        <v>81.044303797468359</v>
      </c>
      <c r="U155" s="307">
        <f t="shared" si="88"/>
        <v>77.879746835443044</v>
      </c>
    </row>
    <row r="156" spans="1:21" s="183" customFormat="1" x14ac:dyDescent="0.2">
      <c r="A156" s="49"/>
      <c r="I156" s="209"/>
      <c r="J156" s="209"/>
      <c r="K156" s="209"/>
      <c r="L156" s="16"/>
      <c r="M156" s="97"/>
      <c r="N156" s="84"/>
      <c r="O156" s="144"/>
      <c r="P156" s="144"/>
      <c r="Q156" s="144"/>
      <c r="R156" s="100"/>
      <c r="S156" s="100"/>
      <c r="T156" s="307"/>
      <c r="U156" s="307"/>
    </row>
    <row r="157" spans="1:21" s="32" customFormat="1" ht="25.5" x14ac:dyDescent="0.2">
      <c r="A157" s="50" t="s">
        <v>115</v>
      </c>
      <c r="B157" s="55">
        <v>1</v>
      </c>
      <c r="D157" s="55"/>
      <c r="F157" s="55">
        <v>5</v>
      </c>
      <c r="L157" s="33"/>
      <c r="M157" s="103"/>
      <c r="N157" s="73" t="s">
        <v>239</v>
      </c>
      <c r="O157" s="104">
        <f>SUM(O159)</f>
        <v>656109.67000000004</v>
      </c>
      <c r="P157" s="104">
        <f>SUM(P159)</f>
        <v>914000</v>
      </c>
      <c r="Q157" s="104">
        <f>SUM(Q159)</f>
        <v>738800</v>
      </c>
      <c r="R157" s="104">
        <f t="shared" ref="R157:S157" si="89">SUM(R159)</f>
        <v>800000</v>
      </c>
      <c r="S157" s="104">
        <f t="shared" si="89"/>
        <v>825000</v>
      </c>
      <c r="T157" s="307">
        <f t="shared" si="87"/>
        <v>108.28370330265295</v>
      </c>
      <c r="U157" s="307">
        <f t="shared" si="88"/>
        <v>111.66756903086086</v>
      </c>
    </row>
    <row r="158" spans="1:21" s="32" customFormat="1" x14ac:dyDescent="0.2">
      <c r="A158" s="50"/>
      <c r="B158" s="55"/>
      <c r="L158" s="33"/>
      <c r="M158" s="103"/>
      <c r="N158" s="73"/>
      <c r="O158" s="136"/>
      <c r="P158" s="136"/>
      <c r="Q158" s="136"/>
      <c r="R158" s="104"/>
      <c r="S158" s="104"/>
      <c r="T158" s="307"/>
      <c r="U158" s="307"/>
    </row>
    <row r="159" spans="1:21" s="32" customFormat="1" ht="25.5" x14ac:dyDescent="0.2">
      <c r="A159" s="52" t="s">
        <v>113</v>
      </c>
      <c r="B159" s="152"/>
      <c r="C159" s="152"/>
      <c r="D159" s="152"/>
      <c r="E159" s="152"/>
      <c r="F159" s="152"/>
      <c r="G159" s="152"/>
      <c r="H159" s="152"/>
      <c r="I159" s="209"/>
      <c r="J159" s="209"/>
      <c r="K159" s="209"/>
      <c r="L159" s="31" t="s">
        <v>114</v>
      </c>
      <c r="M159" s="105"/>
      <c r="N159" s="106" t="s">
        <v>120</v>
      </c>
      <c r="O159" s="107">
        <f t="shared" ref="O159:S159" si="90">SUM(O161+O183+O199+O209+O218+O227+O236)</f>
        <v>656109.67000000004</v>
      </c>
      <c r="P159" s="107">
        <f t="shared" si="90"/>
        <v>914000</v>
      </c>
      <c r="Q159" s="107">
        <f t="shared" si="90"/>
        <v>738800</v>
      </c>
      <c r="R159" s="107">
        <f>SUM(R161+R183+R199+R209+R218+R227+R236)</f>
        <v>800000</v>
      </c>
      <c r="S159" s="107">
        <f t="shared" si="90"/>
        <v>825000</v>
      </c>
      <c r="T159" s="307">
        <f t="shared" si="87"/>
        <v>108.28370330265295</v>
      </c>
      <c r="U159" s="307">
        <f t="shared" si="88"/>
        <v>111.66756903086086</v>
      </c>
    </row>
    <row r="160" spans="1:21" s="32" customFormat="1" x14ac:dyDescent="0.2">
      <c r="A160" s="52"/>
      <c r="B160" s="152"/>
      <c r="C160" s="152"/>
      <c r="D160" s="152"/>
      <c r="E160" s="152"/>
      <c r="F160" s="152"/>
      <c r="G160" s="152"/>
      <c r="H160" s="152"/>
      <c r="I160" s="209"/>
      <c r="J160" s="209"/>
      <c r="K160" s="209"/>
      <c r="L160" s="31"/>
      <c r="M160" s="105"/>
      <c r="N160" s="106"/>
      <c r="O160" s="136"/>
      <c r="P160" s="136"/>
      <c r="Q160" s="136"/>
      <c r="R160" s="107"/>
      <c r="S160" s="107"/>
      <c r="T160" s="307"/>
      <c r="U160" s="307"/>
    </row>
    <row r="161" spans="1:21" s="32" customFormat="1" ht="25.5" x14ac:dyDescent="0.2">
      <c r="A161" s="27" t="s">
        <v>116</v>
      </c>
      <c r="B161" s="152"/>
      <c r="C161" s="152"/>
      <c r="D161" s="152"/>
      <c r="E161" s="152"/>
      <c r="F161" s="152"/>
      <c r="G161" s="152"/>
      <c r="H161" s="152"/>
      <c r="I161" s="209"/>
      <c r="J161" s="209"/>
      <c r="K161" s="209"/>
      <c r="L161" s="36" t="s">
        <v>144</v>
      </c>
      <c r="M161" s="108"/>
      <c r="N161" s="109" t="s">
        <v>230</v>
      </c>
      <c r="O161" s="144">
        <f t="shared" ref="O161:P161" si="91">SUM(O168)</f>
        <v>430067.82999999996</v>
      </c>
      <c r="P161" s="144">
        <f t="shared" si="91"/>
        <v>622000</v>
      </c>
      <c r="Q161" s="144">
        <f t="shared" ref="Q161" si="92">SUM(Q168)</f>
        <v>435500</v>
      </c>
      <c r="R161" s="144">
        <f>SUM(R169+R173+R178+R180)</f>
        <v>446500</v>
      </c>
      <c r="S161" s="144">
        <f>SUM(S169+S173+S178+S180)</f>
        <v>446500</v>
      </c>
      <c r="T161" s="307">
        <f t="shared" si="87"/>
        <v>102.52583237657863</v>
      </c>
      <c r="U161" s="307">
        <f t="shared" si="88"/>
        <v>102.52583237657863</v>
      </c>
    </row>
    <row r="162" spans="1:21" s="32" customFormat="1" x14ac:dyDescent="0.2">
      <c r="A162" s="27"/>
      <c r="B162" s="183"/>
      <c r="C162" s="183"/>
      <c r="D162" s="183"/>
      <c r="E162" s="183"/>
      <c r="F162" s="183"/>
      <c r="G162" s="183"/>
      <c r="H162" s="183"/>
      <c r="I162" s="209"/>
      <c r="J162" s="209"/>
      <c r="K162" s="209"/>
      <c r="L162" s="36"/>
      <c r="M162" s="108"/>
      <c r="N162" s="109"/>
      <c r="O162" s="144"/>
      <c r="P162" s="144"/>
      <c r="Q162" s="144"/>
      <c r="R162" s="144"/>
      <c r="S162" s="144"/>
      <c r="T162" s="307"/>
      <c r="U162" s="307"/>
    </row>
    <row r="163" spans="1:21" s="32" customFormat="1" x14ac:dyDescent="0.2">
      <c r="A163" s="27"/>
      <c r="B163" s="183"/>
      <c r="C163" s="183"/>
      <c r="D163" s="183"/>
      <c r="E163" s="183"/>
      <c r="F163" s="183"/>
      <c r="G163" s="183"/>
      <c r="H163" s="183"/>
      <c r="I163" s="209"/>
      <c r="J163" s="209"/>
      <c r="K163" s="209"/>
      <c r="L163" s="36"/>
      <c r="M163" s="108"/>
      <c r="N163" s="186" t="s">
        <v>293</v>
      </c>
      <c r="O163" s="190">
        <f>SUM(O164:O166)</f>
        <v>430067.83</v>
      </c>
      <c r="P163" s="190">
        <f>SUM(P164:P165)</f>
        <v>622000</v>
      </c>
      <c r="Q163" s="190">
        <f>SUM(Q164:Q165)</f>
        <v>435500</v>
      </c>
      <c r="R163" s="190">
        <f>SUM(R164:R166)</f>
        <v>446500</v>
      </c>
      <c r="S163" s="190">
        <f>SUM(S164:S166)</f>
        <v>446500</v>
      </c>
      <c r="T163" s="307">
        <f t="shared" si="87"/>
        <v>102.52583237657863</v>
      </c>
      <c r="U163" s="307">
        <f t="shared" si="88"/>
        <v>102.52583237657863</v>
      </c>
    </row>
    <row r="164" spans="1:21" s="32" customFormat="1" x14ac:dyDescent="0.2">
      <c r="A164" s="49"/>
      <c r="B164" s="152"/>
      <c r="C164" s="152"/>
      <c r="D164" s="152"/>
      <c r="E164" s="152"/>
      <c r="F164" s="152"/>
      <c r="G164" s="152"/>
      <c r="H164" s="152"/>
      <c r="I164" s="209"/>
      <c r="J164" s="209"/>
      <c r="K164" s="209"/>
      <c r="L164" s="16"/>
      <c r="M164" s="192">
        <v>1</v>
      </c>
      <c r="N164" s="186" t="s">
        <v>294</v>
      </c>
      <c r="O164" s="190">
        <v>181809.14</v>
      </c>
      <c r="P164" s="190">
        <v>221500</v>
      </c>
      <c r="Q164" s="190">
        <v>126900</v>
      </c>
      <c r="R164" s="190">
        <v>156500</v>
      </c>
      <c r="S164" s="190">
        <v>165200</v>
      </c>
      <c r="T164" s="307">
        <f t="shared" si="87"/>
        <v>123.32545311268714</v>
      </c>
      <c r="U164" s="307">
        <f t="shared" si="88"/>
        <v>130.18124507486212</v>
      </c>
    </row>
    <row r="165" spans="1:21" s="32" customFormat="1" x14ac:dyDescent="0.2">
      <c r="A165" s="49"/>
      <c r="B165" s="276"/>
      <c r="C165" s="276"/>
      <c r="D165" s="276"/>
      <c r="E165" s="276"/>
      <c r="F165" s="276"/>
      <c r="G165" s="276"/>
      <c r="H165" s="276"/>
      <c r="I165" s="276"/>
      <c r="J165" s="276"/>
      <c r="K165" s="276"/>
      <c r="L165" s="16"/>
      <c r="M165" s="192">
        <v>5</v>
      </c>
      <c r="N165" s="186" t="s">
        <v>104</v>
      </c>
      <c r="O165" s="190">
        <v>215269.39</v>
      </c>
      <c r="P165" s="190">
        <v>400500</v>
      </c>
      <c r="Q165" s="190">
        <v>308600</v>
      </c>
      <c r="R165" s="190">
        <v>290000</v>
      </c>
      <c r="S165" s="190">
        <v>281300</v>
      </c>
      <c r="T165" s="307">
        <f t="shared" si="87"/>
        <v>93.97278029812054</v>
      </c>
      <c r="U165" s="307">
        <f t="shared" si="88"/>
        <v>91.153596889176924</v>
      </c>
    </row>
    <row r="166" spans="1:21" s="32" customFormat="1" x14ac:dyDescent="0.2">
      <c r="A166" s="49"/>
      <c r="B166" s="310"/>
      <c r="C166" s="310"/>
      <c r="D166" s="310"/>
      <c r="E166" s="310"/>
      <c r="F166" s="310"/>
      <c r="G166" s="310"/>
      <c r="H166" s="310"/>
      <c r="I166" s="310"/>
      <c r="J166" s="310"/>
      <c r="K166" s="310"/>
      <c r="L166" s="16"/>
      <c r="M166" s="192">
        <v>9</v>
      </c>
      <c r="N166" s="186" t="s">
        <v>298</v>
      </c>
      <c r="O166" s="194">
        <v>32989.300000000003</v>
      </c>
      <c r="P166" s="190">
        <v>0</v>
      </c>
      <c r="Q166" s="190">
        <v>0</v>
      </c>
      <c r="R166" s="190">
        <v>0</v>
      </c>
      <c r="S166" s="190">
        <v>0</v>
      </c>
      <c r="T166" s="307">
        <v>0</v>
      </c>
      <c r="U166" s="307">
        <v>0</v>
      </c>
    </row>
    <row r="167" spans="1:21" s="32" customFormat="1" x14ac:dyDescent="0.2">
      <c r="A167" s="49"/>
      <c r="B167" s="183"/>
      <c r="C167" s="183"/>
      <c r="D167" s="183"/>
      <c r="E167" s="183"/>
      <c r="F167" s="183"/>
      <c r="G167" s="183"/>
      <c r="H167" s="183"/>
      <c r="I167" s="209"/>
      <c r="J167" s="209"/>
      <c r="K167" s="209"/>
      <c r="L167" s="16"/>
      <c r="M167" s="185"/>
      <c r="N167" s="84"/>
      <c r="O167" s="144"/>
      <c r="P167" s="144"/>
      <c r="Q167" s="144"/>
      <c r="R167" s="100"/>
      <c r="S167" s="100"/>
      <c r="T167" s="307"/>
      <c r="U167" s="307"/>
    </row>
    <row r="168" spans="1:21" s="32" customFormat="1" x14ac:dyDescent="0.2">
      <c r="A168" s="49"/>
      <c r="B168" s="151">
        <v>1</v>
      </c>
      <c r="C168" s="152"/>
      <c r="D168" s="152"/>
      <c r="E168" s="152"/>
      <c r="F168" s="309">
        <v>5</v>
      </c>
      <c r="G168" s="152"/>
      <c r="H168" s="152"/>
      <c r="I168" s="209"/>
      <c r="J168" s="309">
        <v>9</v>
      </c>
      <c r="K168" s="209"/>
      <c r="L168" s="16" t="s">
        <v>144</v>
      </c>
      <c r="M168" s="153">
        <v>3</v>
      </c>
      <c r="N168" s="84" t="s">
        <v>118</v>
      </c>
      <c r="O168" s="100">
        <f>SUM(O169+O173+O178+O180)</f>
        <v>430067.82999999996</v>
      </c>
      <c r="P168" s="100">
        <f>SUM(P169+P173+P178+P180)</f>
        <v>622000</v>
      </c>
      <c r="Q168" s="100">
        <f>SUM(Q169+Q173+Q178+Q180)</f>
        <v>435500</v>
      </c>
      <c r="R168" s="100"/>
      <c r="S168" s="100"/>
      <c r="T168" s="307"/>
      <c r="U168" s="307"/>
    </row>
    <row r="169" spans="1:21" s="32" customFormat="1" x14ac:dyDescent="0.2">
      <c r="A169" s="19"/>
      <c r="B169" s="151">
        <v>1</v>
      </c>
      <c r="C169" s="38"/>
      <c r="D169" s="38"/>
      <c r="E169" s="38"/>
      <c r="F169" s="309">
        <v>5</v>
      </c>
      <c r="G169" s="38"/>
      <c r="H169" s="38"/>
      <c r="I169" s="38"/>
      <c r="J169" s="309">
        <v>9</v>
      </c>
      <c r="K169" s="38"/>
      <c r="L169" s="16" t="s">
        <v>144</v>
      </c>
      <c r="M169" s="71">
        <v>31</v>
      </c>
      <c r="N169" s="70" t="s">
        <v>0</v>
      </c>
      <c r="O169" s="112">
        <f t="shared" ref="O169:P169" si="93">SUM(O170:O172)</f>
        <v>211281.56</v>
      </c>
      <c r="P169" s="112">
        <f t="shared" si="93"/>
        <v>233000</v>
      </c>
      <c r="Q169" s="112">
        <f t="shared" ref="Q169" si="94">SUM(Q170:Q172)</f>
        <v>144500</v>
      </c>
      <c r="R169" s="100">
        <v>150000</v>
      </c>
      <c r="S169" s="100">
        <v>150000</v>
      </c>
      <c r="T169" s="307">
        <f t="shared" ref="T169:T173" si="95">R169/Q169*100</f>
        <v>103.80622837370241</v>
      </c>
      <c r="U169" s="307">
        <f t="shared" si="88"/>
        <v>103.80622837370241</v>
      </c>
    </row>
    <row r="170" spans="1:21" s="32" customFormat="1" x14ac:dyDescent="0.2">
      <c r="A170" s="49"/>
      <c r="B170" s="151">
        <v>1</v>
      </c>
      <c r="C170" s="152"/>
      <c r="D170" s="152"/>
      <c r="E170" s="152"/>
      <c r="F170" s="309">
        <v>5</v>
      </c>
      <c r="G170" s="152"/>
      <c r="H170" s="152"/>
      <c r="I170" s="209"/>
      <c r="J170" s="309">
        <v>9</v>
      </c>
      <c r="K170" s="209"/>
      <c r="L170" s="16" t="s">
        <v>144</v>
      </c>
      <c r="M170" s="153">
        <v>311</v>
      </c>
      <c r="N170" s="84" t="s">
        <v>124</v>
      </c>
      <c r="O170" s="113">
        <v>160391.10999999999</v>
      </c>
      <c r="P170" s="113">
        <v>170000</v>
      </c>
      <c r="Q170" s="113">
        <v>120000</v>
      </c>
      <c r="R170" s="113"/>
      <c r="S170" s="113"/>
      <c r="T170" s="307"/>
      <c r="U170" s="307"/>
    </row>
    <row r="171" spans="1:21" s="32" customFormat="1" x14ac:dyDescent="0.2">
      <c r="A171" s="49"/>
      <c r="B171" s="151">
        <v>1</v>
      </c>
      <c r="C171" s="152"/>
      <c r="D171" s="152"/>
      <c r="E171" s="152"/>
      <c r="F171" s="309">
        <v>5</v>
      </c>
      <c r="G171" s="152"/>
      <c r="H171" s="152"/>
      <c r="I171" s="209"/>
      <c r="J171" s="309">
        <v>9</v>
      </c>
      <c r="K171" s="209"/>
      <c r="L171" s="16" t="s">
        <v>144</v>
      </c>
      <c r="M171" s="153">
        <v>312</v>
      </c>
      <c r="N171" s="84" t="s">
        <v>1</v>
      </c>
      <c r="O171" s="113">
        <v>23303.200000000001</v>
      </c>
      <c r="P171" s="113">
        <v>35000</v>
      </c>
      <c r="Q171" s="113">
        <v>2500</v>
      </c>
      <c r="R171" s="113"/>
      <c r="S171" s="113"/>
      <c r="T171" s="307"/>
      <c r="U171" s="307"/>
    </row>
    <row r="172" spans="1:21" s="32" customFormat="1" x14ac:dyDescent="0.2">
      <c r="A172" s="49"/>
      <c r="B172" s="151">
        <v>1</v>
      </c>
      <c r="C172" s="152"/>
      <c r="D172" s="152"/>
      <c r="E172" s="152"/>
      <c r="F172" s="309">
        <v>5</v>
      </c>
      <c r="G172" s="152"/>
      <c r="H172" s="152"/>
      <c r="I172" s="209"/>
      <c r="J172" s="309">
        <v>9</v>
      </c>
      <c r="K172" s="209"/>
      <c r="L172" s="16" t="s">
        <v>144</v>
      </c>
      <c r="M172" s="153">
        <v>313</v>
      </c>
      <c r="N172" s="84" t="s">
        <v>2</v>
      </c>
      <c r="O172" s="113">
        <v>27587.25</v>
      </c>
      <c r="P172" s="113">
        <v>28000</v>
      </c>
      <c r="Q172" s="113">
        <v>22000</v>
      </c>
      <c r="R172" s="113"/>
      <c r="S172" s="113"/>
      <c r="T172" s="307"/>
      <c r="U172" s="307"/>
    </row>
    <row r="173" spans="1:21" s="32" customFormat="1" x14ac:dyDescent="0.2">
      <c r="A173" s="19"/>
      <c r="B173" s="151">
        <v>1</v>
      </c>
      <c r="C173" s="38"/>
      <c r="D173" s="38"/>
      <c r="E173" s="38"/>
      <c r="F173" s="309">
        <v>5</v>
      </c>
      <c r="G173" s="38"/>
      <c r="H173" s="38"/>
      <c r="I173" s="38"/>
      <c r="J173" s="309">
        <v>9</v>
      </c>
      <c r="K173" s="38"/>
      <c r="L173" s="16" t="s">
        <v>144</v>
      </c>
      <c r="M173" s="71">
        <v>32</v>
      </c>
      <c r="N173" s="70" t="s">
        <v>3</v>
      </c>
      <c r="O173" s="114">
        <f t="shared" ref="O173:P173" si="96">SUM(O174:O177)</f>
        <v>207722.33999999997</v>
      </c>
      <c r="P173" s="114">
        <f t="shared" si="96"/>
        <v>364000</v>
      </c>
      <c r="Q173" s="114">
        <f t="shared" ref="Q173" si="97">SUM(Q174:Q177)</f>
        <v>259000</v>
      </c>
      <c r="R173" s="113">
        <v>250000</v>
      </c>
      <c r="S173" s="113">
        <v>250000</v>
      </c>
      <c r="T173" s="307">
        <f t="shared" si="95"/>
        <v>96.525096525096515</v>
      </c>
      <c r="U173" s="307">
        <f t="shared" si="88"/>
        <v>96.525096525096515</v>
      </c>
    </row>
    <row r="174" spans="1:21" s="32" customFormat="1" ht="25.5" x14ac:dyDescent="0.2">
      <c r="A174" s="49"/>
      <c r="B174" s="151">
        <v>1</v>
      </c>
      <c r="C174" s="152"/>
      <c r="D174" s="152"/>
      <c r="E174" s="152"/>
      <c r="F174" s="309">
        <v>5</v>
      </c>
      <c r="G174" s="152"/>
      <c r="H174" s="152"/>
      <c r="I174" s="209"/>
      <c r="J174" s="309">
        <v>9</v>
      </c>
      <c r="K174" s="209"/>
      <c r="L174" s="16" t="s">
        <v>144</v>
      </c>
      <c r="M174" s="153">
        <v>321</v>
      </c>
      <c r="N174" s="84" t="s">
        <v>4</v>
      </c>
      <c r="O174" s="113">
        <v>17376</v>
      </c>
      <c r="P174" s="113">
        <v>25000</v>
      </c>
      <c r="Q174" s="113">
        <v>20000</v>
      </c>
      <c r="R174" s="113"/>
      <c r="S174" s="113"/>
      <c r="T174" s="307"/>
      <c r="U174" s="307"/>
    </row>
    <row r="175" spans="1:21" s="32" customFormat="1" x14ac:dyDescent="0.2">
      <c r="A175" s="152"/>
      <c r="B175" s="151">
        <v>1</v>
      </c>
      <c r="C175" s="152"/>
      <c r="D175" s="151"/>
      <c r="E175" s="152"/>
      <c r="F175" s="309">
        <v>5</v>
      </c>
      <c r="G175" s="152"/>
      <c r="H175" s="152"/>
      <c r="I175" s="209"/>
      <c r="J175" s="309">
        <v>9</v>
      </c>
      <c r="K175" s="209"/>
      <c r="L175" s="16" t="s">
        <v>144</v>
      </c>
      <c r="M175" s="153">
        <v>322</v>
      </c>
      <c r="N175" s="97" t="s">
        <v>119</v>
      </c>
      <c r="O175" s="113">
        <v>31288.23</v>
      </c>
      <c r="P175" s="113">
        <v>40000</v>
      </c>
      <c r="Q175" s="113">
        <v>40000</v>
      </c>
      <c r="R175" s="113"/>
      <c r="S175" s="113"/>
      <c r="T175" s="307"/>
      <c r="U175" s="307"/>
    </row>
    <row r="176" spans="1:21" s="32" customFormat="1" x14ac:dyDescent="0.2">
      <c r="A176" s="152"/>
      <c r="B176" s="151">
        <v>1</v>
      </c>
      <c r="C176" s="152"/>
      <c r="D176" s="151"/>
      <c r="E176" s="152"/>
      <c r="F176" s="309">
        <v>5</v>
      </c>
      <c r="G176" s="152"/>
      <c r="H176" s="152"/>
      <c r="I176" s="209"/>
      <c r="J176" s="309">
        <v>9</v>
      </c>
      <c r="K176" s="209"/>
      <c r="L176" s="16" t="s">
        <v>144</v>
      </c>
      <c r="M176" s="153">
        <v>323</v>
      </c>
      <c r="N176" s="97" t="s">
        <v>6</v>
      </c>
      <c r="O176" s="113">
        <v>122551</v>
      </c>
      <c r="P176" s="113">
        <v>250000</v>
      </c>
      <c r="Q176" s="113">
        <v>150000</v>
      </c>
      <c r="R176" s="113"/>
      <c r="S176" s="113"/>
      <c r="T176" s="307"/>
      <c r="U176" s="307"/>
    </row>
    <row r="177" spans="1:21" s="32" customFormat="1" ht="25.5" x14ac:dyDescent="0.2">
      <c r="A177" s="152"/>
      <c r="B177" s="151">
        <v>1</v>
      </c>
      <c r="C177" s="152"/>
      <c r="D177" s="151"/>
      <c r="E177" s="152"/>
      <c r="F177" s="309">
        <v>5</v>
      </c>
      <c r="G177" s="152"/>
      <c r="H177" s="152"/>
      <c r="I177" s="209"/>
      <c r="J177" s="309">
        <v>9</v>
      </c>
      <c r="K177" s="209"/>
      <c r="L177" s="16" t="s">
        <v>144</v>
      </c>
      <c r="M177" s="153">
        <v>329</v>
      </c>
      <c r="N177" s="84" t="s">
        <v>7</v>
      </c>
      <c r="O177" s="113">
        <v>36507.11</v>
      </c>
      <c r="P177" s="113">
        <v>49000</v>
      </c>
      <c r="Q177" s="113">
        <v>49000</v>
      </c>
      <c r="R177" s="113"/>
      <c r="S177" s="113"/>
      <c r="T177" s="307"/>
      <c r="U177" s="307"/>
    </row>
    <row r="178" spans="1:21" s="32" customFormat="1" x14ac:dyDescent="0.2">
      <c r="A178" s="38"/>
      <c r="B178" s="151">
        <v>1</v>
      </c>
      <c r="C178" s="38"/>
      <c r="D178" s="38"/>
      <c r="E178" s="38"/>
      <c r="F178" s="309">
        <v>5</v>
      </c>
      <c r="G178" s="38"/>
      <c r="H178" s="38"/>
      <c r="I178" s="38"/>
      <c r="J178" s="309">
        <v>9</v>
      </c>
      <c r="K178" s="38"/>
      <c r="L178" s="16" t="s">
        <v>144</v>
      </c>
      <c r="M178" s="71">
        <v>34</v>
      </c>
      <c r="N178" s="110" t="s">
        <v>18</v>
      </c>
      <c r="O178" s="114">
        <f t="shared" ref="O178:Q178" si="98">SUM(O179)</f>
        <v>11063.93</v>
      </c>
      <c r="P178" s="114">
        <f t="shared" si="98"/>
        <v>15000</v>
      </c>
      <c r="Q178" s="114">
        <f t="shared" si="98"/>
        <v>30000</v>
      </c>
      <c r="R178" s="113">
        <v>30000</v>
      </c>
      <c r="S178" s="113">
        <v>30000</v>
      </c>
      <c r="T178" s="307">
        <f t="shared" ref="T178:T180" si="99">R178/Q178*100</f>
        <v>100</v>
      </c>
      <c r="U178" s="307">
        <f t="shared" si="88"/>
        <v>100</v>
      </c>
    </row>
    <row r="179" spans="1:21" s="32" customFormat="1" x14ac:dyDescent="0.2">
      <c r="A179" s="152"/>
      <c r="B179" s="151">
        <v>1</v>
      </c>
      <c r="C179" s="152"/>
      <c r="D179" s="152"/>
      <c r="E179" s="152"/>
      <c r="F179" s="309">
        <v>5</v>
      </c>
      <c r="G179" s="152"/>
      <c r="H179" s="152"/>
      <c r="I179" s="209"/>
      <c r="J179" s="309">
        <v>9</v>
      </c>
      <c r="K179" s="209"/>
      <c r="L179" s="16" t="s">
        <v>144</v>
      </c>
      <c r="M179" s="153">
        <v>343</v>
      </c>
      <c r="N179" s="84" t="s">
        <v>19</v>
      </c>
      <c r="O179" s="113">
        <v>11063.93</v>
      </c>
      <c r="P179" s="113">
        <v>15000</v>
      </c>
      <c r="Q179" s="113">
        <v>30000</v>
      </c>
      <c r="R179" s="113"/>
      <c r="S179" s="113"/>
      <c r="T179" s="307"/>
      <c r="U179" s="307"/>
    </row>
    <row r="180" spans="1:21" s="168" customFormat="1" x14ac:dyDescent="0.2">
      <c r="A180" s="38"/>
      <c r="B180" s="9"/>
      <c r="C180" s="38"/>
      <c r="D180" s="38"/>
      <c r="E180" s="38"/>
      <c r="F180" s="38"/>
      <c r="G180" s="38"/>
      <c r="H180" s="38"/>
      <c r="I180" s="38"/>
      <c r="J180" s="38"/>
      <c r="K180" s="38"/>
      <c r="L180" s="18"/>
      <c r="M180" s="71">
        <v>38</v>
      </c>
      <c r="N180" s="70" t="s">
        <v>288</v>
      </c>
      <c r="O180" s="114">
        <f>SUM(O181)</f>
        <v>0</v>
      </c>
      <c r="P180" s="114">
        <f>SUM(P181)</f>
        <v>10000</v>
      </c>
      <c r="Q180" s="114">
        <f>SUM(Q181)</f>
        <v>2000</v>
      </c>
      <c r="R180" s="113">
        <v>16500</v>
      </c>
      <c r="S180" s="113">
        <v>16500</v>
      </c>
      <c r="T180" s="307">
        <f t="shared" si="99"/>
        <v>825</v>
      </c>
      <c r="U180" s="307">
        <f t="shared" si="88"/>
        <v>825</v>
      </c>
    </row>
    <row r="181" spans="1:21" s="32" customFormat="1" x14ac:dyDescent="0.2">
      <c r="A181" s="165"/>
      <c r="B181" s="164"/>
      <c r="C181" s="165"/>
      <c r="D181" s="165"/>
      <c r="E181" s="165"/>
      <c r="F181" s="165"/>
      <c r="G181" s="165"/>
      <c r="H181" s="165"/>
      <c r="I181" s="209"/>
      <c r="J181" s="209"/>
      <c r="K181" s="209"/>
      <c r="L181" s="16" t="s">
        <v>144</v>
      </c>
      <c r="M181" s="167">
        <v>383</v>
      </c>
      <c r="N181" s="84" t="s">
        <v>32</v>
      </c>
      <c r="O181" s="113">
        <v>0</v>
      </c>
      <c r="P181" s="113">
        <v>10000</v>
      </c>
      <c r="Q181" s="113">
        <v>2000</v>
      </c>
      <c r="R181" s="113"/>
      <c r="S181" s="113"/>
      <c r="T181" s="307"/>
      <c r="U181" s="307"/>
    </row>
    <row r="182" spans="1:21" s="32" customFormat="1" x14ac:dyDescent="0.2">
      <c r="A182" s="152"/>
      <c r="B182" s="152"/>
      <c r="C182" s="152"/>
      <c r="D182" s="152"/>
      <c r="E182" s="152"/>
      <c r="F182" s="152"/>
      <c r="G182" s="152"/>
      <c r="H182" s="152"/>
      <c r="I182" s="209"/>
      <c r="J182" s="209"/>
      <c r="K182" s="209"/>
      <c r="L182" s="16"/>
      <c r="M182" s="97"/>
      <c r="N182" s="84"/>
      <c r="O182" s="144"/>
      <c r="P182" s="144"/>
      <c r="Q182" s="144"/>
      <c r="R182" s="100"/>
      <c r="S182" s="100"/>
      <c r="T182" s="307"/>
      <c r="U182" s="307"/>
    </row>
    <row r="183" spans="1:21" s="32" customFormat="1" ht="38.25" x14ac:dyDescent="0.2">
      <c r="A183" s="27" t="s">
        <v>121</v>
      </c>
      <c r="B183" s="152"/>
      <c r="C183" s="152"/>
      <c r="D183" s="152"/>
      <c r="E183" s="152"/>
      <c r="F183" s="152"/>
      <c r="G183" s="152"/>
      <c r="H183" s="152"/>
      <c r="I183" s="209"/>
      <c r="J183" s="209"/>
      <c r="K183" s="209"/>
      <c r="L183" s="36" t="s">
        <v>144</v>
      </c>
      <c r="M183" s="108"/>
      <c r="N183" s="109" t="s">
        <v>310</v>
      </c>
      <c r="O183" s="144">
        <f t="shared" ref="O183:P183" si="100">SUM(O189)</f>
        <v>0</v>
      </c>
      <c r="P183" s="144">
        <f t="shared" si="100"/>
        <v>0</v>
      </c>
      <c r="Q183" s="144">
        <f t="shared" ref="Q183" si="101">SUM(Q189)</f>
        <v>22700</v>
      </c>
      <c r="R183" s="259">
        <f>SUM(R190+R194)</f>
        <v>95000</v>
      </c>
      <c r="S183" s="259">
        <f>SUM(S190+S194)</f>
        <v>95000</v>
      </c>
      <c r="T183" s="307">
        <f t="shared" ref="T183:T194" si="102">R183/Q183*100</f>
        <v>418.50220264317181</v>
      </c>
      <c r="U183" s="307">
        <f t="shared" si="88"/>
        <v>418.50220264317181</v>
      </c>
    </row>
    <row r="184" spans="1:21" s="32" customFormat="1" x14ac:dyDescent="0.2">
      <c r="A184" s="27"/>
      <c r="B184" s="183"/>
      <c r="C184" s="183"/>
      <c r="D184" s="183"/>
      <c r="E184" s="183"/>
      <c r="F184" s="183"/>
      <c r="G184" s="183"/>
      <c r="H184" s="183"/>
      <c r="I184" s="209"/>
      <c r="J184" s="209"/>
      <c r="K184" s="209"/>
      <c r="L184" s="36"/>
      <c r="M184" s="108"/>
      <c r="N184" s="109"/>
      <c r="O184" s="144"/>
      <c r="P184" s="144"/>
      <c r="Q184" s="144"/>
      <c r="R184" s="259"/>
      <c r="S184" s="259"/>
      <c r="T184" s="307"/>
      <c r="U184" s="307"/>
    </row>
    <row r="185" spans="1:21" s="32" customFormat="1" x14ac:dyDescent="0.2">
      <c r="A185" s="27"/>
      <c r="B185" s="183"/>
      <c r="C185" s="183"/>
      <c r="D185" s="183"/>
      <c r="E185" s="183"/>
      <c r="F185" s="183"/>
      <c r="G185" s="183"/>
      <c r="H185" s="183"/>
      <c r="I185" s="209"/>
      <c r="J185" s="209"/>
      <c r="K185" s="209"/>
      <c r="L185" s="36"/>
      <c r="M185" s="108"/>
      <c r="N185" s="186" t="s">
        <v>293</v>
      </c>
      <c r="O185" s="190">
        <f t="shared" ref="O185:S185" si="103">SUM(O186:O187)</f>
        <v>0</v>
      </c>
      <c r="P185" s="190">
        <f t="shared" si="103"/>
        <v>0</v>
      </c>
      <c r="Q185" s="190">
        <f t="shared" si="103"/>
        <v>22700</v>
      </c>
      <c r="R185" s="190">
        <f t="shared" si="103"/>
        <v>95000</v>
      </c>
      <c r="S185" s="190">
        <f t="shared" si="103"/>
        <v>95000</v>
      </c>
      <c r="T185" s="307">
        <f t="shared" si="102"/>
        <v>418.50220264317181</v>
      </c>
      <c r="U185" s="307">
        <f t="shared" si="88"/>
        <v>418.50220264317181</v>
      </c>
    </row>
    <row r="186" spans="1:21" s="32" customFormat="1" x14ac:dyDescent="0.2">
      <c r="A186" s="27"/>
      <c r="B186" s="183"/>
      <c r="C186" s="183"/>
      <c r="D186" s="183"/>
      <c r="E186" s="183"/>
      <c r="F186" s="183"/>
      <c r="G186" s="183"/>
      <c r="H186" s="183"/>
      <c r="I186" s="209"/>
      <c r="J186" s="209"/>
      <c r="K186" s="209"/>
      <c r="L186" s="36"/>
      <c r="M186" s="192">
        <v>1</v>
      </c>
      <c r="N186" s="186" t="s">
        <v>294</v>
      </c>
      <c r="O186" s="190">
        <v>0</v>
      </c>
      <c r="P186" s="190">
        <v>0</v>
      </c>
      <c r="Q186" s="190">
        <v>0</v>
      </c>
      <c r="R186" s="190">
        <v>0</v>
      </c>
      <c r="S186" s="190">
        <v>0</v>
      </c>
      <c r="T186" s="307">
        <v>0</v>
      </c>
      <c r="U186" s="307">
        <v>0</v>
      </c>
    </row>
    <row r="187" spans="1:21" s="32" customFormat="1" x14ac:dyDescent="0.2">
      <c r="A187" s="27"/>
      <c r="B187" s="183"/>
      <c r="C187" s="183"/>
      <c r="D187" s="183"/>
      <c r="E187" s="183"/>
      <c r="F187" s="183"/>
      <c r="G187" s="183"/>
      <c r="H187" s="183"/>
      <c r="I187" s="209"/>
      <c r="J187" s="209"/>
      <c r="K187" s="209"/>
      <c r="L187" s="36"/>
      <c r="M187" s="192">
        <v>5</v>
      </c>
      <c r="N187" s="186" t="s">
        <v>104</v>
      </c>
      <c r="O187" s="190">
        <v>0</v>
      </c>
      <c r="P187" s="190">
        <v>0</v>
      </c>
      <c r="Q187" s="190">
        <v>22700</v>
      </c>
      <c r="R187" s="190">
        <v>95000</v>
      </c>
      <c r="S187" s="190">
        <v>95000</v>
      </c>
      <c r="T187" s="307">
        <f t="shared" si="102"/>
        <v>418.50220264317181</v>
      </c>
      <c r="U187" s="307">
        <f t="shared" si="88"/>
        <v>418.50220264317181</v>
      </c>
    </row>
    <row r="188" spans="1:21" s="32" customFormat="1" x14ac:dyDescent="0.2">
      <c r="A188" s="152"/>
      <c r="B188" s="152"/>
      <c r="C188" s="152"/>
      <c r="D188" s="152"/>
      <c r="E188" s="152"/>
      <c r="F188" s="152"/>
      <c r="G188" s="152"/>
      <c r="H188" s="152"/>
      <c r="I188" s="209"/>
      <c r="J188" s="209"/>
      <c r="K188" s="209"/>
      <c r="L188" s="16"/>
      <c r="M188" s="97"/>
      <c r="N188" s="84"/>
      <c r="O188" s="145"/>
      <c r="P188" s="145"/>
      <c r="Q188" s="145"/>
      <c r="R188" s="119"/>
      <c r="S188" s="119"/>
      <c r="T188" s="307"/>
      <c r="U188" s="307"/>
    </row>
    <row r="189" spans="1:21" s="32" customFormat="1" x14ac:dyDescent="0.2">
      <c r="A189" s="152"/>
      <c r="B189" s="208">
        <v>1</v>
      </c>
      <c r="C189" s="152"/>
      <c r="D189" s="152"/>
      <c r="E189" s="151"/>
      <c r="F189" s="151">
        <v>5</v>
      </c>
      <c r="G189" s="152"/>
      <c r="H189" s="152"/>
      <c r="I189" s="209"/>
      <c r="J189" s="209"/>
      <c r="K189" s="209"/>
      <c r="L189" s="16" t="s">
        <v>144</v>
      </c>
      <c r="M189" s="153">
        <v>3</v>
      </c>
      <c r="N189" s="84" t="s">
        <v>118</v>
      </c>
      <c r="O189" s="115">
        <f t="shared" ref="O189:P189" si="104">SUM(O190+O194)</f>
        <v>0</v>
      </c>
      <c r="P189" s="115">
        <f t="shared" si="104"/>
        <v>0</v>
      </c>
      <c r="Q189" s="115">
        <f t="shared" ref="Q189" si="105">SUM(Q190+Q194)</f>
        <v>22700</v>
      </c>
      <c r="R189" s="115"/>
      <c r="S189" s="115"/>
      <c r="T189" s="307"/>
      <c r="U189" s="307"/>
    </row>
    <row r="190" spans="1:21" s="32" customFormat="1" x14ac:dyDescent="0.2">
      <c r="A190" s="152"/>
      <c r="B190" s="208">
        <v>1</v>
      </c>
      <c r="C190" s="152"/>
      <c r="D190" s="152"/>
      <c r="E190" s="152"/>
      <c r="F190" s="151">
        <v>5</v>
      </c>
      <c r="G190" s="152"/>
      <c r="H190" s="152"/>
      <c r="I190" s="209"/>
      <c r="J190" s="209"/>
      <c r="K190" s="209"/>
      <c r="L190" s="16" t="s">
        <v>144</v>
      </c>
      <c r="M190" s="71">
        <v>31</v>
      </c>
      <c r="N190" s="70" t="s">
        <v>0</v>
      </c>
      <c r="O190" s="116">
        <f t="shared" ref="O190:P190" si="106">SUM(O191:O193)</f>
        <v>0</v>
      </c>
      <c r="P190" s="116">
        <f t="shared" si="106"/>
        <v>0</v>
      </c>
      <c r="Q190" s="116">
        <f t="shared" ref="Q190" si="107">SUM(Q191:Q193)</f>
        <v>20500</v>
      </c>
      <c r="R190" s="115">
        <v>70000</v>
      </c>
      <c r="S190" s="115">
        <v>70000</v>
      </c>
      <c r="T190" s="307">
        <f t="shared" si="102"/>
        <v>341.46341463414632</v>
      </c>
      <c r="U190" s="307">
        <f t="shared" si="88"/>
        <v>341.46341463414632</v>
      </c>
    </row>
    <row r="191" spans="1:21" s="32" customFormat="1" x14ac:dyDescent="0.2">
      <c r="A191" s="152"/>
      <c r="B191" s="208">
        <v>1</v>
      </c>
      <c r="C191" s="152"/>
      <c r="D191" s="152"/>
      <c r="E191" s="152"/>
      <c r="F191" s="151">
        <v>5</v>
      </c>
      <c r="G191" s="152"/>
      <c r="H191" s="152"/>
      <c r="I191" s="209"/>
      <c r="J191" s="209"/>
      <c r="K191" s="209"/>
      <c r="L191" s="16" t="s">
        <v>144</v>
      </c>
      <c r="M191" s="153">
        <v>311</v>
      </c>
      <c r="N191" s="84" t="s">
        <v>124</v>
      </c>
      <c r="O191" s="115">
        <v>0</v>
      </c>
      <c r="P191" s="115">
        <v>0</v>
      </c>
      <c r="Q191" s="115">
        <v>18000</v>
      </c>
      <c r="R191" s="115"/>
      <c r="S191" s="115"/>
      <c r="T191" s="307"/>
      <c r="U191" s="307"/>
    </row>
    <row r="192" spans="1:21" s="32" customFormat="1" x14ac:dyDescent="0.2">
      <c r="A192" s="152"/>
      <c r="B192" s="208">
        <v>1</v>
      </c>
      <c r="C192" s="152"/>
      <c r="D192" s="152"/>
      <c r="E192" s="152"/>
      <c r="F192" s="151">
        <v>5</v>
      </c>
      <c r="G192" s="152"/>
      <c r="H192" s="152"/>
      <c r="I192" s="209"/>
      <c r="J192" s="209"/>
      <c r="K192" s="209"/>
      <c r="L192" s="16" t="s">
        <v>144</v>
      </c>
      <c r="M192" s="153">
        <v>312</v>
      </c>
      <c r="N192" s="84" t="s">
        <v>1</v>
      </c>
      <c r="O192" s="115">
        <v>0</v>
      </c>
      <c r="P192" s="115">
        <v>0</v>
      </c>
      <c r="Q192" s="115">
        <v>0</v>
      </c>
      <c r="R192" s="115"/>
      <c r="S192" s="115"/>
      <c r="T192" s="307"/>
      <c r="U192" s="307"/>
    </row>
    <row r="193" spans="1:21" s="32" customFormat="1" x14ac:dyDescent="0.2">
      <c r="A193" s="152"/>
      <c r="B193" s="208">
        <v>1</v>
      </c>
      <c r="C193" s="152"/>
      <c r="D193" s="152"/>
      <c r="E193" s="152"/>
      <c r="F193" s="151">
        <v>5</v>
      </c>
      <c r="G193" s="152"/>
      <c r="H193" s="152"/>
      <c r="I193" s="209"/>
      <c r="J193" s="209"/>
      <c r="K193" s="209"/>
      <c r="L193" s="16" t="s">
        <v>144</v>
      </c>
      <c r="M193" s="153">
        <v>313</v>
      </c>
      <c r="N193" s="84" t="s">
        <v>2</v>
      </c>
      <c r="O193" s="115">
        <v>0</v>
      </c>
      <c r="P193" s="115">
        <v>0</v>
      </c>
      <c r="Q193" s="115">
        <v>2500</v>
      </c>
      <c r="R193" s="115"/>
      <c r="S193" s="115"/>
      <c r="T193" s="307"/>
      <c r="U193" s="307"/>
    </row>
    <row r="194" spans="1:21" s="32" customFormat="1" x14ac:dyDescent="0.2">
      <c r="A194" s="152"/>
      <c r="B194" s="208">
        <v>1</v>
      </c>
      <c r="C194" s="152"/>
      <c r="D194" s="152"/>
      <c r="E194" s="152"/>
      <c r="F194" s="151">
        <v>5</v>
      </c>
      <c r="G194" s="152"/>
      <c r="H194" s="152"/>
      <c r="I194" s="209"/>
      <c r="J194" s="209"/>
      <c r="K194" s="209"/>
      <c r="L194" s="16" t="s">
        <v>144</v>
      </c>
      <c r="M194" s="71">
        <v>32</v>
      </c>
      <c r="N194" s="70" t="s">
        <v>3</v>
      </c>
      <c r="O194" s="116">
        <f>SUM(O195:O197)</f>
        <v>0</v>
      </c>
      <c r="P194" s="116">
        <f>SUM(P195:P197)</f>
        <v>0</v>
      </c>
      <c r="Q194" s="116">
        <f>SUM(Q195:Q197)</f>
        <v>2200</v>
      </c>
      <c r="R194" s="115">
        <v>25000</v>
      </c>
      <c r="S194" s="115">
        <v>25000</v>
      </c>
      <c r="T194" s="355">
        <f t="shared" si="102"/>
        <v>1136.3636363636363</v>
      </c>
      <c r="U194" s="355">
        <f t="shared" si="88"/>
        <v>1136.3636363636363</v>
      </c>
    </row>
    <row r="195" spans="1:21" s="32" customFormat="1" ht="25.5" x14ac:dyDescent="0.2">
      <c r="A195" s="152"/>
      <c r="B195" s="208">
        <v>1</v>
      </c>
      <c r="C195" s="152"/>
      <c r="D195" s="152"/>
      <c r="E195" s="152"/>
      <c r="F195" s="151">
        <v>5</v>
      </c>
      <c r="G195" s="152"/>
      <c r="H195" s="152"/>
      <c r="I195" s="209"/>
      <c r="J195" s="209"/>
      <c r="K195" s="209"/>
      <c r="L195" s="16" t="s">
        <v>144</v>
      </c>
      <c r="M195" s="153">
        <v>321</v>
      </c>
      <c r="N195" s="84" t="s">
        <v>4</v>
      </c>
      <c r="O195" s="115">
        <v>0</v>
      </c>
      <c r="P195" s="115">
        <v>0</v>
      </c>
      <c r="Q195" s="115">
        <v>1200</v>
      </c>
      <c r="R195" s="115"/>
      <c r="S195" s="115"/>
      <c r="T195" s="307"/>
      <c r="U195" s="307"/>
    </row>
    <row r="196" spans="1:21" s="32" customFormat="1" x14ac:dyDescent="0.2">
      <c r="A196" s="152"/>
      <c r="B196" s="208">
        <v>1</v>
      </c>
      <c r="C196" s="152"/>
      <c r="D196" s="152"/>
      <c r="E196" s="152"/>
      <c r="F196" s="151">
        <v>5</v>
      </c>
      <c r="G196" s="152"/>
      <c r="H196" s="152"/>
      <c r="I196" s="209"/>
      <c r="J196" s="209"/>
      <c r="K196" s="209"/>
      <c r="L196" s="16" t="s">
        <v>144</v>
      </c>
      <c r="M196" s="153">
        <v>322</v>
      </c>
      <c r="N196" s="84" t="s">
        <v>119</v>
      </c>
      <c r="O196" s="115">
        <v>0</v>
      </c>
      <c r="P196" s="115">
        <v>0</v>
      </c>
      <c r="Q196" s="115">
        <v>1000</v>
      </c>
      <c r="R196" s="115"/>
      <c r="S196" s="115"/>
      <c r="T196" s="307"/>
      <c r="U196" s="307"/>
    </row>
    <row r="197" spans="1:21" s="32" customFormat="1" ht="25.5" x14ac:dyDescent="0.2">
      <c r="A197" s="234"/>
      <c r="B197" s="233"/>
      <c r="C197" s="234"/>
      <c r="D197" s="234"/>
      <c r="E197" s="234"/>
      <c r="F197" s="233"/>
      <c r="G197" s="234"/>
      <c r="H197" s="234"/>
      <c r="I197" s="234"/>
      <c r="J197" s="234"/>
      <c r="K197" s="234"/>
      <c r="L197" s="16" t="s">
        <v>144</v>
      </c>
      <c r="M197" s="235">
        <v>324</v>
      </c>
      <c r="N197" s="236" t="s">
        <v>159</v>
      </c>
      <c r="O197" s="115">
        <v>0</v>
      </c>
      <c r="P197" s="115">
        <v>0</v>
      </c>
      <c r="Q197" s="115">
        <v>0</v>
      </c>
      <c r="R197" s="115"/>
      <c r="S197" s="115"/>
      <c r="T197" s="307"/>
      <c r="U197" s="307"/>
    </row>
    <row r="198" spans="1:21" s="32" customFormat="1" x14ac:dyDescent="0.2">
      <c r="A198" s="152"/>
      <c r="B198" s="152"/>
      <c r="C198" s="152"/>
      <c r="D198" s="152"/>
      <c r="E198" s="152"/>
      <c r="F198" s="151"/>
      <c r="G198" s="152"/>
      <c r="H198" s="152"/>
      <c r="I198" s="209"/>
      <c r="J198" s="209"/>
      <c r="K198" s="209"/>
      <c r="L198" s="16"/>
      <c r="M198" s="153"/>
      <c r="N198" s="84"/>
      <c r="O198" s="146"/>
      <c r="P198" s="146"/>
      <c r="Q198" s="146"/>
      <c r="R198" s="115"/>
      <c r="S198" s="115"/>
      <c r="T198" s="307"/>
      <c r="U198" s="307"/>
    </row>
    <row r="199" spans="1:21" s="32" customFormat="1" x14ac:dyDescent="0.2">
      <c r="A199" s="27" t="s">
        <v>240</v>
      </c>
      <c r="B199" s="152"/>
      <c r="C199" s="152"/>
      <c r="D199" s="152"/>
      <c r="E199" s="152"/>
      <c r="F199" s="152"/>
      <c r="G199" s="152"/>
      <c r="H199" s="152"/>
      <c r="I199" s="209"/>
      <c r="J199" s="209"/>
      <c r="K199" s="209"/>
      <c r="L199" s="36" t="s">
        <v>117</v>
      </c>
      <c r="M199" s="108"/>
      <c r="N199" s="109" t="s">
        <v>123</v>
      </c>
      <c r="O199" s="144">
        <f t="shared" ref="O199:P199" si="108">SUM(O204)</f>
        <v>151993.15</v>
      </c>
      <c r="P199" s="144">
        <f t="shared" si="108"/>
        <v>170000</v>
      </c>
      <c r="Q199" s="144">
        <f t="shared" ref="Q199" si="109">SUM(Q204)</f>
        <v>175000</v>
      </c>
      <c r="R199" s="259">
        <f>SUM(R205)</f>
        <v>160000</v>
      </c>
      <c r="S199" s="259">
        <f>SUM(S205)</f>
        <v>160000</v>
      </c>
      <c r="T199" s="307">
        <f t="shared" ref="T199:T205" si="110">R199/Q199*100</f>
        <v>91.428571428571431</v>
      </c>
      <c r="U199" s="307">
        <f t="shared" si="88"/>
        <v>91.428571428571431</v>
      </c>
    </row>
    <row r="200" spans="1:21" s="32" customFormat="1" x14ac:dyDescent="0.2">
      <c r="A200" s="49"/>
      <c r="B200" s="152"/>
      <c r="C200" s="152"/>
      <c r="D200" s="152"/>
      <c r="E200" s="152"/>
      <c r="F200" s="152"/>
      <c r="G200" s="152"/>
      <c r="H200" s="152"/>
      <c r="I200" s="209"/>
      <c r="J200" s="209"/>
      <c r="K200" s="209"/>
      <c r="L200" s="16"/>
      <c r="M200" s="153"/>
      <c r="N200" s="84"/>
      <c r="O200" s="144"/>
      <c r="P200" s="144"/>
      <c r="Q200" s="144"/>
      <c r="R200" s="100"/>
      <c r="S200" s="100"/>
      <c r="T200" s="307"/>
      <c r="U200" s="307"/>
    </row>
    <row r="201" spans="1:21" s="32" customFormat="1" x14ac:dyDescent="0.2">
      <c r="A201" s="49"/>
      <c r="B201" s="183"/>
      <c r="C201" s="183"/>
      <c r="D201" s="183"/>
      <c r="E201" s="183"/>
      <c r="F201" s="183"/>
      <c r="G201" s="183"/>
      <c r="H201" s="183"/>
      <c r="I201" s="209"/>
      <c r="J201" s="209"/>
      <c r="K201" s="209"/>
      <c r="L201" s="16"/>
      <c r="M201" s="185"/>
      <c r="N201" s="186" t="s">
        <v>293</v>
      </c>
      <c r="O201" s="190">
        <f t="shared" ref="O201:S201" si="111">SUM(O202)</f>
        <v>151993.15</v>
      </c>
      <c r="P201" s="190">
        <f t="shared" si="111"/>
        <v>170000</v>
      </c>
      <c r="Q201" s="190">
        <f t="shared" si="111"/>
        <v>175000</v>
      </c>
      <c r="R201" s="190">
        <f t="shared" si="111"/>
        <v>160000</v>
      </c>
      <c r="S201" s="190">
        <f t="shared" si="111"/>
        <v>160000</v>
      </c>
      <c r="T201" s="307">
        <f t="shared" si="110"/>
        <v>91.428571428571431</v>
      </c>
      <c r="U201" s="307">
        <f t="shared" si="88"/>
        <v>91.428571428571431</v>
      </c>
    </row>
    <row r="202" spans="1:21" s="32" customFormat="1" x14ac:dyDescent="0.2">
      <c r="A202" s="49"/>
      <c r="B202" s="183"/>
      <c r="C202" s="183"/>
      <c r="D202" s="183"/>
      <c r="E202" s="183"/>
      <c r="F202" s="183"/>
      <c r="G202" s="183"/>
      <c r="H202" s="183"/>
      <c r="I202" s="209"/>
      <c r="J202" s="209"/>
      <c r="K202" s="209"/>
      <c r="L202" s="16"/>
      <c r="M202" s="192">
        <v>1</v>
      </c>
      <c r="N202" s="186" t="s">
        <v>294</v>
      </c>
      <c r="O202" s="190">
        <v>151993.15</v>
      </c>
      <c r="P202" s="190">
        <v>170000</v>
      </c>
      <c r="Q202" s="190">
        <v>175000</v>
      </c>
      <c r="R202" s="190">
        <v>160000</v>
      </c>
      <c r="S202" s="190">
        <v>160000</v>
      </c>
      <c r="T202" s="307">
        <f t="shared" si="110"/>
        <v>91.428571428571431</v>
      </c>
      <c r="U202" s="307">
        <f t="shared" si="88"/>
        <v>91.428571428571431</v>
      </c>
    </row>
    <row r="203" spans="1:21" s="32" customFormat="1" x14ac:dyDescent="0.2">
      <c r="A203" s="49"/>
      <c r="B203" s="183"/>
      <c r="C203" s="183"/>
      <c r="D203" s="183"/>
      <c r="E203" s="183"/>
      <c r="F203" s="183"/>
      <c r="G203" s="183"/>
      <c r="H203" s="183"/>
      <c r="I203" s="209"/>
      <c r="J203" s="209"/>
      <c r="K203" s="209"/>
      <c r="L203" s="16"/>
      <c r="M203" s="185"/>
      <c r="N203" s="84"/>
      <c r="O203" s="144"/>
      <c r="P203" s="144"/>
      <c r="Q203" s="144"/>
      <c r="R203" s="100"/>
      <c r="S203" s="100"/>
      <c r="T203" s="307"/>
      <c r="U203" s="307"/>
    </row>
    <row r="204" spans="1:21" s="32" customFormat="1" x14ac:dyDescent="0.2">
      <c r="A204" s="49"/>
      <c r="B204" s="151">
        <v>1</v>
      </c>
      <c r="C204" s="152"/>
      <c r="D204" s="152"/>
      <c r="E204" s="152"/>
      <c r="F204" s="152"/>
      <c r="G204" s="152"/>
      <c r="H204" s="152"/>
      <c r="I204" s="209"/>
      <c r="J204" s="209"/>
      <c r="K204" s="209"/>
      <c r="L204" s="16" t="s">
        <v>117</v>
      </c>
      <c r="M204" s="153">
        <v>3</v>
      </c>
      <c r="N204" s="84" t="s">
        <v>118</v>
      </c>
      <c r="O204" s="77">
        <f t="shared" ref="O204:Q204" si="112">SUM(O205)</f>
        <v>151993.15</v>
      </c>
      <c r="P204" s="77">
        <f t="shared" si="112"/>
        <v>170000</v>
      </c>
      <c r="Q204" s="77">
        <f t="shared" si="112"/>
        <v>175000</v>
      </c>
      <c r="R204" s="77"/>
      <c r="S204" s="77"/>
      <c r="T204" s="307"/>
      <c r="U204" s="307"/>
    </row>
    <row r="205" spans="1:21" s="32" customFormat="1" x14ac:dyDescent="0.2">
      <c r="A205" s="19"/>
      <c r="B205" s="151">
        <v>1</v>
      </c>
      <c r="C205" s="38"/>
      <c r="D205" s="38"/>
      <c r="E205" s="38"/>
      <c r="F205" s="38"/>
      <c r="G205" s="38"/>
      <c r="H205" s="38"/>
      <c r="I205" s="38"/>
      <c r="J205" s="38"/>
      <c r="K205" s="38"/>
      <c r="L205" s="18" t="s">
        <v>117</v>
      </c>
      <c r="M205" s="71">
        <v>32</v>
      </c>
      <c r="N205" s="70" t="s">
        <v>3</v>
      </c>
      <c r="O205" s="91">
        <f t="shared" ref="O205:P205" si="113">SUM(O206:O207)</f>
        <v>151993.15</v>
      </c>
      <c r="P205" s="91">
        <f t="shared" si="113"/>
        <v>170000</v>
      </c>
      <c r="Q205" s="91">
        <f t="shared" ref="Q205" si="114">SUM(Q206:Q207)</f>
        <v>175000</v>
      </c>
      <c r="R205" s="77">
        <v>160000</v>
      </c>
      <c r="S205" s="77">
        <v>160000</v>
      </c>
      <c r="T205" s="307">
        <f t="shared" si="110"/>
        <v>91.428571428571431</v>
      </c>
      <c r="U205" s="307">
        <f t="shared" si="88"/>
        <v>91.428571428571431</v>
      </c>
    </row>
    <row r="206" spans="1:21" s="32" customFormat="1" x14ac:dyDescent="0.2">
      <c r="A206" s="49"/>
      <c r="B206" s="151">
        <v>1</v>
      </c>
      <c r="C206" s="152"/>
      <c r="D206" s="152"/>
      <c r="E206" s="152"/>
      <c r="F206" s="152"/>
      <c r="G206" s="152"/>
      <c r="H206" s="152"/>
      <c r="I206" s="209"/>
      <c r="J206" s="209"/>
      <c r="K206" s="209"/>
      <c r="L206" s="16" t="s">
        <v>117</v>
      </c>
      <c r="M206" s="153">
        <v>323</v>
      </c>
      <c r="N206" s="84" t="s">
        <v>6</v>
      </c>
      <c r="O206" s="77">
        <v>113721.29</v>
      </c>
      <c r="P206" s="77">
        <v>120000</v>
      </c>
      <c r="Q206" s="77">
        <v>125000</v>
      </c>
      <c r="R206" s="77"/>
      <c r="S206" s="77"/>
      <c r="T206" s="307"/>
      <c r="U206" s="307"/>
    </row>
    <row r="207" spans="1:21" s="32" customFormat="1" ht="25.5" x14ac:dyDescent="0.2">
      <c r="A207" s="49"/>
      <c r="B207" s="151">
        <v>1</v>
      </c>
      <c r="C207" s="152"/>
      <c r="D207" s="152"/>
      <c r="E207" s="152"/>
      <c r="F207" s="152"/>
      <c r="G207" s="152"/>
      <c r="H207" s="152"/>
      <c r="I207" s="209"/>
      <c r="J207" s="209"/>
      <c r="K207" s="209"/>
      <c r="L207" s="16" t="s">
        <v>117</v>
      </c>
      <c r="M207" s="153">
        <v>324</v>
      </c>
      <c r="N207" s="84" t="s">
        <v>159</v>
      </c>
      <c r="O207" s="77">
        <v>38271.86</v>
      </c>
      <c r="P207" s="77">
        <v>50000</v>
      </c>
      <c r="Q207" s="77">
        <v>50000</v>
      </c>
      <c r="R207" s="77"/>
      <c r="S207" s="77"/>
      <c r="T207" s="307"/>
      <c r="U207" s="307"/>
    </row>
    <row r="208" spans="1:21" s="32" customFormat="1" x14ac:dyDescent="0.2">
      <c r="A208" s="152"/>
      <c r="B208" s="152"/>
      <c r="C208" s="152"/>
      <c r="D208" s="152"/>
      <c r="E208" s="152"/>
      <c r="F208" s="151"/>
      <c r="G208" s="152"/>
      <c r="H208" s="152"/>
      <c r="I208" s="209"/>
      <c r="J208" s="209"/>
      <c r="K208" s="209"/>
      <c r="L208" s="16"/>
      <c r="M208" s="153"/>
      <c r="N208" s="84"/>
      <c r="O208" s="146"/>
      <c r="P208" s="146"/>
      <c r="Q208" s="146"/>
      <c r="R208" s="115"/>
      <c r="S208" s="115"/>
      <c r="T208" s="307"/>
      <c r="U208" s="307"/>
    </row>
    <row r="209" spans="1:21" s="35" customFormat="1" ht="25.5" x14ac:dyDescent="0.2">
      <c r="A209" s="34" t="s">
        <v>241</v>
      </c>
      <c r="L209" s="36" t="s">
        <v>117</v>
      </c>
      <c r="M209" s="108"/>
      <c r="N209" s="109" t="s">
        <v>229</v>
      </c>
      <c r="O209" s="144">
        <f t="shared" ref="O209:P209" si="115">SUM(O214)</f>
        <v>12152.56</v>
      </c>
      <c r="P209" s="144">
        <f t="shared" si="115"/>
        <v>15000</v>
      </c>
      <c r="Q209" s="144">
        <f t="shared" ref="Q209" si="116">SUM(Q214)</f>
        <v>15000</v>
      </c>
      <c r="R209" s="260">
        <f>SUM(R215)</f>
        <v>25000</v>
      </c>
      <c r="S209" s="260">
        <f>SUM(S215)</f>
        <v>20000</v>
      </c>
      <c r="T209" s="307">
        <f t="shared" ref="T209:T215" si="117">R209/Q209*100</f>
        <v>166.66666666666669</v>
      </c>
      <c r="U209" s="307">
        <f t="shared" si="88"/>
        <v>133.33333333333331</v>
      </c>
    </row>
    <row r="210" spans="1:21" s="35" customFormat="1" x14ac:dyDescent="0.2">
      <c r="A210" s="34"/>
      <c r="L210" s="36"/>
      <c r="M210" s="108"/>
      <c r="N210" s="109"/>
      <c r="O210" s="144"/>
      <c r="P210" s="144"/>
      <c r="Q210" s="144"/>
      <c r="R210" s="260"/>
      <c r="S210" s="260"/>
      <c r="T210" s="307"/>
      <c r="U210" s="307"/>
    </row>
    <row r="211" spans="1:21" s="35" customFormat="1" x14ac:dyDescent="0.2">
      <c r="A211" s="34"/>
      <c r="L211" s="36"/>
      <c r="M211" s="108"/>
      <c r="N211" s="186" t="s">
        <v>293</v>
      </c>
      <c r="O211" s="190">
        <f t="shared" ref="O211:S211" si="118">SUM(O212)</f>
        <v>12152.56</v>
      </c>
      <c r="P211" s="190">
        <f t="shared" si="118"/>
        <v>15000</v>
      </c>
      <c r="Q211" s="190">
        <f t="shared" si="118"/>
        <v>15000</v>
      </c>
      <c r="R211" s="190">
        <f t="shared" si="118"/>
        <v>25000</v>
      </c>
      <c r="S211" s="190">
        <f t="shared" si="118"/>
        <v>20000</v>
      </c>
      <c r="T211" s="307">
        <f t="shared" si="117"/>
        <v>166.66666666666669</v>
      </c>
      <c r="U211" s="307">
        <f t="shared" si="88"/>
        <v>133.33333333333331</v>
      </c>
    </row>
    <row r="212" spans="1:21" s="35" customFormat="1" x14ac:dyDescent="0.2">
      <c r="A212" s="34"/>
      <c r="L212" s="36"/>
      <c r="M212" s="192">
        <v>1</v>
      </c>
      <c r="N212" s="186" t="s">
        <v>294</v>
      </c>
      <c r="O212" s="190">
        <v>12152.56</v>
      </c>
      <c r="P212" s="190">
        <v>15000</v>
      </c>
      <c r="Q212" s="190">
        <v>15000</v>
      </c>
      <c r="R212" s="190">
        <v>25000</v>
      </c>
      <c r="S212" s="190">
        <v>20000</v>
      </c>
      <c r="T212" s="307">
        <f t="shared" si="117"/>
        <v>166.66666666666669</v>
      </c>
      <c r="U212" s="307">
        <f t="shared" si="88"/>
        <v>133.33333333333331</v>
      </c>
    </row>
    <row r="213" spans="1:21" s="15" customFormat="1" x14ac:dyDescent="0.2">
      <c r="A213" s="23"/>
      <c r="I213" s="209"/>
      <c r="J213" s="209"/>
      <c r="K213" s="209"/>
      <c r="L213" s="16"/>
      <c r="M213" s="97"/>
      <c r="N213" s="84"/>
      <c r="O213" s="144"/>
      <c r="P213" s="144"/>
      <c r="Q213" s="144"/>
      <c r="R213" s="100"/>
      <c r="S213" s="100"/>
      <c r="T213" s="307"/>
      <c r="U213" s="307"/>
    </row>
    <row r="214" spans="1:21" s="15" customFormat="1" x14ac:dyDescent="0.2">
      <c r="A214" s="23"/>
      <c r="B214" s="48">
        <v>1</v>
      </c>
      <c r="I214" s="209"/>
      <c r="J214" s="209"/>
      <c r="K214" s="209"/>
      <c r="L214" s="16" t="s">
        <v>117</v>
      </c>
      <c r="M214" s="72">
        <v>3</v>
      </c>
      <c r="N214" s="84" t="s">
        <v>118</v>
      </c>
      <c r="O214" s="77">
        <f t="shared" ref="O214:Q215" si="119">SUM(O215)</f>
        <v>12152.56</v>
      </c>
      <c r="P214" s="77">
        <f t="shared" si="119"/>
        <v>15000</v>
      </c>
      <c r="Q214" s="77">
        <f t="shared" si="119"/>
        <v>15000</v>
      </c>
      <c r="R214" s="77"/>
      <c r="S214" s="77"/>
      <c r="T214" s="307"/>
      <c r="U214" s="307"/>
    </row>
    <row r="215" spans="1:21" s="38" customFormat="1" x14ac:dyDescent="0.2">
      <c r="A215" s="19"/>
      <c r="B215" s="9">
        <v>1</v>
      </c>
      <c r="L215" s="18" t="s">
        <v>117</v>
      </c>
      <c r="M215" s="71">
        <v>32</v>
      </c>
      <c r="N215" s="70" t="s">
        <v>3</v>
      </c>
      <c r="O215" s="91">
        <f t="shared" si="119"/>
        <v>12152.56</v>
      </c>
      <c r="P215" s="91">
        <f t="shared" si="119"/>
        <v>15000</v>
      </c>
      <c r="Q215" s="91">
        <f t="shared" si="119"/>
        <v>15000</v>
      </c>
      <c r="R215" s="77">
        <v>25000</v>
      </c>
      <c r="S215" s="77">
        <v>20000</v>
      </c>
      <c r="T215" s="307">
        <f t="shared" si="117"/>
        <v>166.66666666666669</v>
      </c>
      <c r="U215" s="307">
        <f t="shared" ref="U215:U277" si="120">S215/Q215*100</f>
        <v>133.33333333333331</v>
      </c>
    </row>
    <row r="216" spans="1:21" s="15" customFormat="1" ht="25.5" x14ac:dyDescent="0.2">
      <c r="A216" s="23"/>
      <c r="B216" s="48">
        <v>1</v>
      </c>
      <c r="I216" s="209"/>
      <c r="J216" s="209"/>
      <c r="K216" s="209"/>
      <c r="L216" s="16" t="s">
        <v>117</v>
      </c>
      <c r="M216" s="72">
        <v>329</v>
      </c>
      <c r="N216" s="84" t="s">
        <v>7</v>
      </c>
      <c r="O216" s="77">
        <v>12152.56</v>
      </c>
      <c r="P216" s="77">
        <v>15000</v>
      </c>
      <c r="Q216" s="77">
        <v>15000</v>
      </c>
      <c r="R216" s="77"/>
      <c r="S216" s="77"/>
      <c r="T216" s="307"/>
      <c r="U216" s="307"/>
    </row>
    <row r="217" spans="1:21" s="183" customFormat="1" x14ac:dyDescent="0.2">
      <c r="A217" s="49"/>
      <c r="B217" s="182"/>
      <c r="I217" s="209"/>
      <c r="J217" s="209"/>
      <c r="K217" s="209"/>
      <c r="L217" s="16"/>
      <c r="M217" s="185"/>
      <c r="N217" s="84"/>
      <c r="O217" s="77"/>
      <c r="P217" s="77"/>
      <c r="Q217" s="77"/>
      <c r="R217" s="77"/>
      <c r="S217" s="77"/>
      <c r="T217" s="307"/>
      <c r="U217" s="307"/>
    </row>
    <row r="218" spans="1:21" s="129" customFormat="1" ht="38.25" x14ac:dyDescent="0.2">
      <c r="A218" s="27" t="s">
        <v>242</v>
      </c>
      <c r="B218" s="158"/>
      <c r="L218" s="66" t="s">
        <v>117</v>
      </c>
      <c r="M218" s="143"/>
      <c r="N218" s="123" t="s">
        <v>228</v>
      </c>
      <c r="O218" s="144">
        <f t="shared" ref="O218:P218" si="121">SUM(O223)</f>
        <v>3500</v>
      </c>
      <c r="P218" s="144">
        <f t="shared" si="121"/>
        <v>20000</v>
      </c>
      <c r="Q218" s="144">
        <f t="shared" ref="Q218" si="122">SUM(Q223)</f>
        <v>3600</v>
      </c>
      <c r="R218" s="144">
        <f>SUM(R224)</f>
        <v>3500</v>
      </c>
      <c r="S218" s="144">
        <f>SUM(S224)</f>
        <v>3500</v>
      </c>
      <c r="T218" s="307">
        <f t="shared" ref="T218:T233" si="123">R218/Q218*100</f>
        <v>97.222222222222214</v>
      </c>
      <c r="U218" s="307">
        <f t="shared" si="120"/>
        <v>97.222222222222214</v>
      </c>
    </row>
    <row r="219" spans="1:21" s="15" customFormat="1" x14ac:dyDescent="0.2">
      <c r="A219" s="23"/>
      <c r="B219" s="48"/>
      <c r="I219" s="209"/>
      <c r="J219" s="209"/>
      <c r="K219" s="209"/>
      <c r="L219" s="16"/>
      <c r="M219" s="97"/>
      <c r="N219" s="84"/>
      <c r="O219" s="144"/>
      <c r="P219" s="144"/>
      <c r="Q219" s="144"/>
      <c r="R219" s="100"/>
      <c r="S219" s="100"/>
      <c r="T219" s="307"/>
      <c r="U219" s="307"/>
    </row>
    <row r="220" spans="1:21" s="183" customFormat="1" x14ac:dyDescent="0.2">
      <c r="A220" s="49"/>
      <c r="B220" s="182"/>
      <c r="I220" s="209"/>
      <c r="J220" s="209"/>
      <c r="K220" s="209"/>
      <c r="L220" s="16"/>
      <c r="M220" s="185"/>
      <c r="N220" s="186" t="s">
        <v>293</v>
      </c>
      <c r="O220" s="191">
        <f t="shared" ref="O220:S220" si="124">SUM(O221)</f>
        <v>3500</v>
      </c>
      <c r="P220" s="191">
        <f t="shared" si="124"/>
        <v>20000</v>
      </c>
      <c r="Q220" s="191">
        <f t="shared" si="124"/>
        <v>3600</v>
      </c>
      <c r="R220" s="190">
        <f t="shared" si="124"/>
        <v>3500</v>
      </c>
      <c r="S220" s="190">
        <f t="shared" si="124"/>
        <v>3500</v>
      </c>
      <c r="T220" s="307">
        <f t="shared" si="123"/>
        <v>97.222222222222214</v>
      </c>
      <c r="U220" s="307">
        <f t="shared" si="120"/>
        <v>97.222222222222214</v>
      </c>
    </row>
    <row r="221" spans="1:21" s="183" customFormat="1" x14ac:dyDescent="0.2">
      <c r="A221" s="49"/>
      <c r="B221" s="182"/>
      <c r="I221" s="209"/>
      <c r="J221" s="209"/>
      <c r="K221" s="209"/>
      <c r="L221" s="16"/>
      <c r="M221" s="192">
        <v>1</v>
      </c>
      <c r="N221" s="186" t="s">
        <v>294</v>
      </c>
      <c r="O221" s="191">
        <v>3500</v>
      </c>
      <c r="P221" s="191">
        <v>20000</v>
      </c>
      <c r="Q221" s="191">
        <v>3600</v>
      </c>
      <c r="R221" s="190">
        <v>3500</v>
      </c>
      <c r="S221" s="190">
        <v>3500</v>
      </c>
      <c r="T221" s="307">
        <f t="shared" si="123"/>
        <v>97.222222222222214</v>
      </c>
      <c r="U221" s="307">
        <f t="shared" si="120"/>
        <v>97.222222222222214</v>
      </c>
    </row>
    <row r="222" spans="1:21" s="183" customFormat="1" x14ac:dyDescent="0.2">
      <c r="A222" s="49"/>
      <c r="B222" s="182"/>
      <c r="I222" s="209"/>
      <c r="J222" s="209"/>
      <c r="K222" s="209"/>
      <c r="L222" s="16"/>
      <c r="M222" s="97"/>
      <c r="N222" s="84"/>
      <c r="O222" s="144"/>
      <c r="P222" s="144"/>
      <c r="Q222" s="144"/>
      <c r="R222" s="100"/>
      <c r="S222" s="100"/>
      <c r="T222" s="307"/>
      <c r="U222" s="307"/>
    </row>
    <row r="223" spans="1:21" s="15" customFormat="1" x14ac:dyDescent="0.2">
      <c r="A223" s="21"/>
      <c r="B223" s="48">
        <v>1</v>
      </c>
      <c r="I223" s="209"/>
      <c r="J223" s="209"/>
      <c r="K223" s="209"/>
      <c r="L223" s="16" t="s">
        <v>117</v>
      </c>
      <c r="M223" s="72">
        <v>3</v>
      </c>
      <c r="N223" s="84" t="s">
        <v>118</v>
      </c>
      <c r="O223" s="77">
        <f t="shared" ref="O223:Q224" si="125">SUM(O224)</f>
        <v>3500</v>
      </c>
      <c r="P223" s="77">
        <f t="shared" si="125"/>
        <v>20000</v>
      </c>
      <c r="Q223" s="77">
        <f t="shared" si="125"/>
        <v>3600</v>
      </c>
      <c r="R223" s="77"/>
      <c r="S223" s="77"/>
      <c r="T223" s="307"/>
      <c r="U223" s="307"/>
    </row>
    <row r="224" spans="1:21" s="38" customFormat="1" x14ac:dyDescent="0.2">
      <c r="A224" s="19"/>
      <c r="B224" s="9">
        <v>1</v>
      </c>
      <c r="L224" s="18" t="s">
        <v>117</v>
      </c>
      <c r="M224" s="71">
        <v>38</v>
      </c>
      <c r="N224" s="70" t="s">
        <v>288</v>
      </c>
      <c r="O224" s="91">
        <f t="shared" si="125"/>
        <v>3500</v>
      </c>
      <c r="P224" s="91">
        <f t="shared" si="125"/>
        <v>20000</v>
      </c>
      <c r="Q224" s="91">
        <f t="shared" si="125"/>
        <v>3600</v>
      </c>
      <c r="R224" s="77">
        <v>3500</v>
      </c>
      <c r="S224" s="77">
        <v>3500</v>
      </c>
      <c r="T224" s="307">
        <f t="shared" si="123"/>
        <v>97.222222222222214</v>
      </c>
      <c r="U224" s="307">
        <f t="shared" si="120"/>
        <v>97.222222222222214</v>
      </c>
    </row>
    <row r="225" spans="1:21" s="15" customFormat="1" x14ac:dyDescent="0.2">
      <c r="A225" s="23"/>
      <c r="B225" s="48">
        <v>1</v>
      </c>
      <c r="I225" s="209"/>
      <c r="J225" s="209"/>
      <c r="K225" s="209"/>
      <c r="L225" s="16" t="s">
        <v>117</v>
      </c>
      <c r="M225" s="72">
        <v>381</v>
      </c>
      <c r="N225" s="84" t="s">
        <v>8</v>
      </c>
      <c r="O225" s="77">
        <v>3500</v>
      </c>
      <c r="P225" s="77">
        <v>20000</v>
      </c>
      <c r="Q225" s="77">
        <v>3600</v>
      </c>
      <c r="R225" s="77"/>
      <c r="S225" s="77"/>
      <c r="T225" s="307"/>
      <c r="U225" s="307"/>
    </row>
    <row r="226" spans="1:21" s="183" customFormat="1" x14ac:dyDescent="0.2">
      <c r="A226" s="49"/>
      <c r="B226" s="182"/>
      <c r="I226" s="209"/>
      <c r="J226" s="209"/>
      <c r="K226" s="209"/>
      <c r="L226" s="16"/>
      <c r="M226" s="185"/>
      <c r="N226" s="84"/>
      <c r="O226" s="77"/>
      <c r="P226" s="77"/>
      <c r="Q226" s="77"/>
      <c r="R226" s="77"/>
      <c r="S226" s="77"/>
      <c r="T226" s="307"/>
      <c r="U226" s="307"/>
    </row>
    <row r="227" spans="1:21" s="15" customFormat="1" ht="25.5" x14ac:dyDescent="0.2">
      <c r="A227" s="27" t="s">
        <v>243</v>
      </c>
      <c r="I227" s="209"/>
      <c r="J227" s="209"/>
      <c r="K227" s="209"/>
      <c r="L227" s="36" t="s">
        <v>117</v>
      </c>
      <c r="M227" s="108"/>
      <c r="N227" s="109" t="s">
        <v>122</v>
      </c>
      <c r="O227" s="144">
        <f t="shared" ref="O227:P227" si="126">SUM(O232)</f>
        <v>0</v>
      </c>
      <c r="P227" s="144">
        <f t="shared" si="126"/>
        <v>17000</v>
      </c>
      <c r="Q227" s="144">
        <f t="shared" ref="Q227" si="127">SUM(Q232)</f>
        <v>17000</v>
      </c>
      <c r="R227" s="259">
        <f>SUM(R233)</f>
        <v>0</v>
      </c>
      <c r="S227" s="259">
        <f>SUM(S233)</f>
        <v>0</v>
      </c>
      <c r="T227" s="307">
        <f t="shared" si="123"/>
        <v>0</v>
      </c>
      <c r="U227" s="307">
        <f t="shared" si="120"/>
        <v>0</v>
      </c>
    </row>
    <row r="228" spans="1:21" s="15" customFormat="1" x14ac:dyDescent="0.2">
      <c r="A228" s="23"/>
      <c r="I228" s="209"/>
      <c r="J228" s="209"/>
      <c r="K228" s="209"/>
      <c r="L228" s="16"/>
      <c r="M228" s="72"/>
      <c r="N228" s="111"/>
      <c r="O228" s="144"/>
      <c r="P228" s="144"/>
      <c r="Q228" s="144"/>
      <c r="R228" s="100"/>
      <c r="S228" s="100"/>
      <c r="T228" s="307"/>
      <c r="U228" s="307"/>
    </row>
    <row r="229" spans="1:21" s="183" customFormat="1" x14ac:dyDescent="0.2">
      <c r="A229" s="49"/>
      <c r="I229" s="209"/>
      <c r="J229" s="209"/>
      <c r="K229" s="209"/>
      <c r="L229" s="16"/>
      <c r="M229" s="185"/>
      <c r="N229" s="186" t="s">
        <v>293</v>
      </c>
      <c r="O229" s="191">
        <f t="shared" ref="O229:S229" si="128">SUM(O230)</f>
        <v>0</v>
      </c>
      <c r="P229" s="191">
        <f t="shared" si="128"/>
        <v>17000</v>
      </c>
      <c r="Q229" s="191">
        <f t="shared" si="128"/>
        <v>17000</v>
      </c>
      <c r="R229" s="190">
        <f t="shared" si="128"/>
        <v>0</v>
      </c>
      <c r="S229" s="190">
        <f t="shared" si="128"/>
        <v>0</v>
      </c>
      <c r="T229" s="307">
        <f t="shared" si="123"/>
        <v>0</v>
      </c>
      <c r="U229" s="307">
        <f t="shared" si="120"/>
        <v>0</v>
      </c>
    </row>
    <row r="230" spans="1:21" s="183" customFormat="1" x14ac:dyDescent="0.2">
      <c r="A230" s="49"/>
      <c r="I230" s="209"/>
      <c r="J230" s="209"/>
      <c r="K230" s="209"/>
      <c r="L230" s="16"/>
      <c r="M230" s="192">
        <v>1</v>
      </c>
      <c r="N230" s="186" t="s">
        <v>294</v>
      </c>
      <c r="O230" s="191">
        <v>0</v>
      </c>
      <c r="P230" s="191">
        <v>17000</v>
      </c>
      <c r="Q230" s="191">
        <v>17000</v>
      </c>
      <c r="R230" s="190">
        <v>0</v>
      </c>
      <c r="S230" s="190">
        <v>0</v>
      </c>
      <c r="T230" s="307">
        <f t="shared" si="123"/>
        <v>0</v>
      </c>
      <c r="U230" s="307">
        <f t="shared" si="120"/>
        <v>0</v>
      </c>
    </row>
    <row r="231" spans="1:21" s="183" customFormat="1" x14ac:dyDescent="0.2">
      <c r="A231" s="49"/>
      <c r="I231" s="209"/>
      <c r="J231" s="209"/>
      <c r="K231" s="209"/>
      <c r="L231" s="16"/>
      <c r="M231" s="185"/>
      <c r="N231" s="111"/>
      <c r="O231" s="144"/>
      <c r="P231" s="144"/>
      <c r="Q231" s="144"/>
      <c r="R231" s="100"/>
      <c r="S231" s="100"/>
      <c r="T231" s="307"/>
      <c r="U231" s="307"/>
    </row>
    <row r="232" spans="1:21" s="15" customFormat="1" x14ac:dyDescent="0.2">
      <c r="A232" s="23"/>
      <c r="B232" s="48">
        <v>1</v>
      </c>
      <c r="I232" s="209"/>
      <c r="J232" s="209"/>
      <c r="K232" s="209"/>
      <c r="L232" s="16" t="s">
        <v>117</v>
      </c>
      <c r="M232" s="72">
        <v>3</v>
      </c>
      <c r="N232" s="84" t="s">
        <v>118</v>
      </c>
      <c r="O232" s="77">
        <f t="shared" ref="O232:Q233" si="129">SUM(O233)</f>
        <v>0</v>
      </c>
      <c r="P232" s="77">
        <f t="shared" si="129"/>
        <v>17000</v>
      </c>
      <c r="Q232" s="77">
        <f t="shared" si="129"/>
        <v>17000</v>
      </c>
      <c r="R232" s="77"/>
      <c r="S232" s="77"/>
      <c r="T232" s="307"/>
      <c r="U232" s="307"/>
    </row>
    <row r="233" spans="1:21" s="38" customFormat="1" x14ac:dyDescent="0.2">
      <c r="A233" s="19"/>
      <c r="B233" s="48">
        <v>1</v>
      </c>
      <c r="L233" s="18" t="s">
        <v>117</v>
      </c>
      <c r="M233" s="71">
        <v>32</v>
      </c>
      <c r="N233" s="70" t="s">
        <v>3</v>
      </c>
      <c r="O233" s="91">
        <f t="shared" si="129"/>
        <v>0</v>
      </c>
      <c r="P233" s="91">
        <f t="shared" si="129"/>
        <v>17000</v>
      </c>
      <c r="Q233" s="91">
        <f t="shared" si="129"/>
        <v>17000</v>
      </c>
      <c r="R233" s="77">
        <v>0</v>
      </c>
      <c r="S233" s="77">
        <v>0</v>
      </c>
      <c r="T233" s="307">
        <f t="shared" si="123"/>
        <v>0</v>
      </c>
      <c r="U233" s="307">
        <f t="shared" si="120"/>
        <v>0</v>
      </c>
    </row>
    <row r="234" spans="1:21" s="15" customFormat="1" x14ac:dyDescent="0.2">
      <c r="A234" s="23"/>
      <c r="B234" s="48">
        <v>1</v>
      </c>
      <c r="I234" s="209"/>
      <c r="J234" s="209"/>
      <c r="K234" s="209"/>
      <c r="L234" s="16" t="s">
        <v>117</v>
      </c>
      <c r="M234" s="72">
        <v>323</v>
      </c>
      <c r="N234" s="84" t="s">
        <v>6</v>
      </c>
      <c r="O234" s="77">
        <v>0</v>
      </c>
      <c r="P234" s="77">
        <v>17000</v>
      </c>
      <c r="Q234" s="77">
        <v>17000</v>
      </c>
      <c r="R234" s="77"/>
      <c r="S234" s="77"/>
      <c r="T234" s="307"/>
      <c r="U234" s="307"/>
    </row>
    <row r="235" spans="1:21" s="183" customFormat="1" x14ac:dyDescent="0.2">
      <c r="A235" s="49"/>
      <c r="B235" s="182"/>
      <c r="I235" s="209"/>
      <c r="J235" s="209"/>
      <c r="K235" s="209"/>
      <c r="L235" s="16"/>
      <c r="M235" s="185"/>
      <c r="N235" s="84"/>
      <c r="O235" s="77"/>
      <c r="P235" s="77"/>
      <c r="Q235" s="77"/>
      <c r="R235" s="77"/>
      <c r="S235" s="77"/>
      <c r="T235" s="307"/>
      <c r="U235" s="307"/>
    </row>
    <row r="236" spans="1:21" s="157" customFormat="1" x14ac:dyDescent="0.2">
      <c r="A236" s="27" t="s">
        <v>251</v>
      </c>
      <c r="I236" s="209"/>
      <c r="J236" s="209"/>
      <c r="K236" s="209"/>
      <c r="L236" s="36" t="s">
        <v>117</v>
      </c>
      <c r="M236" s="108"/>
      <c r="N236" s="109" t="s">
        <v>252</v>
      </c>
      <c r="O236" s="146">
        <f t="shared" ref="O236:P236" si="130">SUM(O242)</f>
        <v>58396.13</v>
      </c>
      <c r="P236" s="146">
        <f t="shared" si="130"/>
        <v>70000</v>
      </c>
      <c r="Q236" s="146">
        <f t="shared" ref="Q236" si="131">SUM(Q242)</f>
        <v>70000</v>
      </c>
      <c r="R236" s="261">
        <f>SUM(R243)</f>
        <v>70000</v>
      </c>
      <c r="S236" s="261">
        <f>SUM(S243)</f>
        <v>100000</v>
      </c>
      <c r="T236" s="307">
        <f t="shared" ref="T236:T257" si="132">R236/Q236*100</f>
        <v>100</v>
      </c>
      <c r="U236" s="307">
        <f t="shared" si="120"/>
        <v>142.85714285714286</v>
      </c>
    </row>
    <row r="237" spans="1:21" s="157" customFormat="1" x14ac:dyDescent="0.2">
      <c r="I237" s="209"/>
      <c r="J237" s="209"/>
      <c r="K237" s="209"/>
      <c r="L237" s="16"/>
      <c r="M237" s="97"/>
      <c r="N237" s="84"/>
      <c r="O237" s="149"/>
      <c r="P237" s="149"/>
      <c r="Q237" s="149"/>
      <c r="R237" s="262"/>
      <c r="S237" s="262"/>
      <c r="T237" s="307"/>
      <c r="U237" s="307"/>
    </row>
    <row r="238" spans="1:21" s="183" customFormat="1" x14ac:dyDescent="0.2">
      <c r="I238" s="209"/>
      <c r="J238" s="209"/>
      <c r="K238" s="209"/>
      <c r="L238" s="16"/>
      <c r="M238" s="185"/>
      <c r="N238" s="186" t="s">
        <v>293</v>
      </c>
      <c r="O238" s="191">
        <f t="shared" ref="O238:S238" si="133">SUM(O239:O240)</f>
        <v>58396.13</v>
      </c>
      <c r="P238" s="191">
        <f t="shared" si="133"/>
        <v>70000</v>
      </c>
      <c r="Q238" s="191">
        <f t="shared" si="133"/>
        <v>70000</v>
      </c>
      <c r="R238" s="194">
        <f t="shared" si="133"/>
        <v>70000</v>
      </c>
      <c r="S238" s="194">
        <f t="shared" si="133"/>
        <v>100000</v>
      </c>
      <c r="T238" s="307">
        <f t="shared" si="132"/>
        <v>100</v>
      </c>
      <c r="U238" s="307">
        <f t="shared" si="120"/>
        <v>142.85714285714286</v>
      </c>
    </row>
    <row r="239" spans="1:21" s="211" customFormat="1" x14ac:dyDescent="0.2">
      <c r="L239" s="16"/>
      <c r="M239" s="192">
        <v>1</v>
      </c>
      <c r="N239" s="186" t="s">
        <v>294</v>
      </c>
      <c r="O239" s="191">
        <v>0</v>
      </c>
      <c r="P239" s="191">
        <v>55000</v>
      </c>
      <c r="Q239" s="191">
        <v>0</v>
      </c>
      <c r="R239" s="194">
        <v>0</v>
      </c>
      <c r="S239" s="194">
        <v>0</v>
      </c>
      <c r="T239" s="307">
        <v>0</v>
      </c>
      <c r="U239" s="307">
        <v>0</v>
      </c>
    </row>
    <row r="240" spans="1:21" s="183" customFormat="1" x14ac:dyDescent="0.2">
      <c r="I240" s="209"/>
      <c r="J240" s="209"/>
      <c r="K240" s="209"/>
      <c r="L240" s="16"/>
      <c r="M240" s="192">
        <v>5</v>
      </c>
      <c r="N240" s="186" t="s">
        <v>104</v>
      </c>
      <c r="O240" s="191">
        <v>58396.13</v>
      </c>
      <c r="P240" s="191">
        <v>15000</v>
      </c>
      <c r="Q240" s="191">
        <v>70000</v>
      </c>
      <c r="R240" s="194">
        <v>70000</v>
      </c>
      <c r="S240" s="194">
        <v>100000</v>
      </c>
      <c r="T240" s="307">
        <f t="shared" si="132"/>
        <v>100</v>
      </c>
      <c r="U240" s="307">
        <f t="shared" si="120"/>
        <v>142.85714285714286</v>
      </c>
    </row>
    <row r="241" spans="1:21" s="183" customFormat="1" x14ac:dyDescent="0.2">
      <c r="I241" s="209"/>
      <c r="J241" s="209"/>
      <c r="K241" s="209"/>
      <c r="L241" s="16"/>
      <c r="M241" s="192"/>
      <c r="N241" s="186"/>
      <c r="O241" s="191"/>
      <c r="P241" s="191"/>
      <c r="Q241" s="191"/>
      <c r="R241" s="262"/>
      <c r="S241" s="262"/>
      <c r="T241" s="307"/>
      <c r="U241" s="307"/>
    </row>
    <row r="242" spans="1:21" s="157" customFormat="1" x14ac:dyDescent="0.2">
      <c r="B242" s="154">
        <v>1</v>
      </c>
      <c r="F242" s="182">
        <v>5</v>
      </c>
      <c r="I242" s="209"/>
      <c r="J242" s="209"/>
      <c r="K242" s="209"/>
      <c r="L242" s="16" t="s">
        <v>117</v>
      </c>
      <c r="M242" s="156">
        <v>3</v>
      </c>
      <c r="N242" s="84" t="s">
        <v>118</v>
      </c>
      <c r="O242" s="115">
        <f t="shared" ref="O242:Q243" si="134">SUM(O243)</f>
        <v>58396.13</v>
      </c>
      <c r="P242" s="115">
        <f t="shared" si="134"/>
        <v>70000</v>
      </c>
      <c r="Q242" s="115">
        <f t="shared" si="134"/>
        <v>70000</v>
      </c>
      <c r="R242" s="115"/>
      <c r="S242" s="115"/>
      <c r="T242" s="307"/>
      <c r="U242" s="307"/>
    </row>
    <row r="243" spans="1:21" s="15" customFormat="1" x14ac:dyDescent="0.2">
      <c r="A243" s="157"/>
      <c r="B243" s="154">
        <v>1</v>
      </c>
      <c r="C243" s="157"/>
      <c r="D243" s="157"/>
      <c r="E243" s="157"/>
      <c r="F243" s="182">
        <v>5</v>
      </c>
      <c r="G243" s="157"/>
      <c r="H243" s="157"/>
      <c r="I243" s="209"/>
      <c r="J243" s="209"/>
      <c r="K243" s="209"/>
      <c r="L243" s="16" t="s">
        <v>117</v>
      </c>
      <c r="M243" s="71">
        <v>32</v>
      </c>
      <c r="N243" s="70" t="s">
        <v>3</v>
      </c>
      <c r="O243" s="116">
        <f t="shared" si="134"/>
        <v>58396.13</v>
      </c>
      <c r="P243" s="116">
        <f t="shared" si="134"/>
        <v>70000</v>
      </c>
      <c r="Q243" s="116">
        <f t="shared" si="134"/>
        <v>70000</v>
      </c>
      <c r="R243" s="115">
        <v>70000</v>
      </c>
      <c r="S243" s="115">
        <v>100000</v>
      </c>
      <c r="T243" s="307">
        <f t="shared" si="132"/>
        <v>100</v>
      </c>
      <c r="U243" s="307">
        <f t="shared" si="120"/>
        <v>142.85714285714286</v>
      </c>
    </row>
    <row r="244" spans="1:21" s="1" customFormat="1" x14ac:dyDescent="0.2">
      <c r="A244" s="157"/>
      <c r="B244" s="154">
        <v>1</v>
      </c>
      <c r="C244" s="157"/>
      <c r="D244" s="157"/>
      <c r="E244" s="157"/>
      <c r="F244" s="182">
        <v>5</v>
      </c>
      <c r="G244" s="157"/>
      <c r="H244" s="157"/>
      <c r="I244" s="209"/>
      <c r="J244" s="209"/>
      <c r="K244" s="209"/>
      <c r="L244" s="16" t="s">
        <v>117</v>
      </c>
      <c r="M244" s="156">
        <v>323</v>
      </c>
      <c r="N244" s="97" t="s">
        <v>6</v>
      </c>
      <c r="O244" s="115">
        <v>58396.13</v>
      </c>
      <c r="P244" s="115">
        <v>70000</v>
      </c>
      <c r="Q244" s="115">
        <v>70000</v>
      </c>
      <c r="R244" s="115"/>
      <c r="S244" s="115"/>
      <c r="T244" s="307"/>
      <c r="U244" s="307"/>
    </row>
    <row r="245" spans="1:21" s="1" customFormat="1" x14ac:dyDescent="0.2">
      <c r="A245" s="157"/>
      <c r="B245" s="154"/>
      <c r="C245" s="157"/>
      <c r="D245" s="157"/>
      <c r="E245" s="157"/>
      <c r="F245" s="157"/>
      <c r="G245" s="157"/>
      <c r="H245" s="157"/>
      <c r="I245" s="209"/>
      <c r="J245" s="209"/>
      <c r="K245" s="209"/>
      <c r="L245" s="16"/>
      <c r="M245" s="156"/>
      <c r="N245" s="97"/>
      <c r="O245" s="115"/>
      <c r="P245" s="115"/>
      <c r="Q245" s="115"/>
      <c r="R245" s="115"/>
      <c r="S245" s="115"/>
      <c r="T245" s="307"/>
      <c r="U245" s="307"/>
    </row>
    <row r="246" spans="1:21" s="1" customFormat="1" ht="25.5" x14ac:dyDescent="0.2">
      <c r="A246" s="50" t="s">
        <v>244</v>
      </c>
      <c r="B246" s="55"/>
      <c r="C246" s="55"/>
      <c r="D246" s="55"/>
      <c r="E246" s="55">
        <v>4</v>
      </c>
      <c r="F246" s="15"/>
      <c r="G246" s="15"/>
      <c r="H246" s="15"/>
      <c r="I246" s="209"/>
      <c r="J246" s="55">
        <v>9</v>
      </c>
      <c r="K246" s="209"/>
      <c r="L246" s="16"/>
      <c r="M246" s="72"/>
      <c r="N246" s="73" t="s">
        <v>245</v>
      </c>
      <c r="O246" s="117">
        <f>SUM(O248+O261+O283)</f>
        <v>274316.24</v>
      </c>
      <c r="P246" s="117">
        <f>SUM(P248+P261+P283)</f>
        <v>325000</v>
      </c>
      <c r="Q246" s="117">
        <f>SUM(Q248+Q261+Q283)</f>
        <v>295000</v>
      </c>
      <c r="R246" s="117">
        <f>SUM(R248+R261+R283)</f>
        <v>230000</v>
      </c>
      <c r="S246" s="117">
        <f>SUM(S250+S263+S273+S285)</f>
        <v>230000</v>
      </c>
      <c r="T246" s="307">
        <f t="shared" si="132"/>
        <v>77.966101694915253</v>
      </c>
      <c r="U246" s="307">
        <f t="shared" si="120"/>
        <v>77.966101694915253</v>
      </c>
    </row>
    <row r="247" spans="1:21" s="1" customFormat="1" x14ac:dyDescent="0.2">
      <c r="A247" s="15"/>
      <c r="B247" s="15"/>
      <c r="C247" s="15"/>
      <c r="D247" s="15"/>
      <c r="E247" s="15"/>
      <c r="F247" s="15"/>
      <c r="G247" s="15"/>
      <c r="H247" s="15"/>
      <c r="I247" s="209"/>
      <c r="J247" s="209"/>
      <c r="K247" s="209"/>
      <c r="L247" s="16"/>
      <c r="M247" s="97"/>
      <c r="N247" s="84"/>
      <c r="O247" s="145"/>
      <c r="P247" s="145"/>
      <c r="Q247" s="145"/>
      <c r="R247" s="263"/>
      <c r="S247" s="263"/>
      <c r="T247" s="307"/>
      <c r="U247" s="307"/>
    </row>
    <row r="248" spans="1:21" s="1" customFormat="1" ht="38.25" x14ac:dyDescent="0.2">
      <c r="A248" s="53" t="s">
        <v>177</v>
      </c>
      <c r="B248" s="47"/>
      <c r="C248" s="47"/>
      <c r="D248" s="47"/>
      <c r="E248" s="47"/>
      <c r="F248" s="47"/>
      <c r="G248" s="47"/>
      <c r="H248" s="47"/>
      <c r="I248" s="209"/>
      <c r="J248" s="209"/>
      <c r="K248" s="209"/>
      <c r="L248" s="31" t="s">
        <v>126</v>
      </c>
      <c r="M248" s="105"/>
      <c r="N248" s="106" t="s">
        <v>150</v>
      </c>
      <c r="O248" s="118">
        <f t="shared" ref="O248:P248" si="135">SUM(O250)</f>
        <v>63319.47</v>
      </c>
      <c r="P248" s="118">
        <f t="shared" si="135"/>
        <v>80000</v>
      </c>
      <c r="Q248" s="118">
        <f t="shared" ref="Q248:R248" si="136">SUM(Q250)</f>
        <v>80000</v>
      </c>
      <c r="R248" s="118">
        <f t="shared" si="136"/>
        <v>90000</v>
      </c>
      <c r="S248" s="118">
        <f t="shared" ref="S248" si="137">SUM(S250)</f>
        <v>90000</v>
      </c>
      <c r="T248" s="307">
        <f t="shared" si="132"/>
        <v>112.5</v>
      </c>
      <c r="U248" s="307">
        <f t="shared" si="120"/>
        <v>112.5</v>
      </c>
    </row>
    <row r="249" spans="1:21" s="1" customFormat="1" x14ac:dyDescent="0.2">
      <c r="A249" s="53"/>
      <c r="B249" s="183"/>
      <c r="C249" s="183"/>
      <c r="D249" s="183"/>
      <c r="E249" s="183"/>
      <c r="F249" s="183"/>
      <c r="G249" s="183"/>
      <c r="H249" s="183"/>
      <c r="I249" s="209"/>
      <c r="J249" s="209"/>
      <c r="K249" s="209"/>
      <c r="L249" s="31"/>
      <c r="M249" s="105"/>
      <c r="N249" s="106"/>
      <c r="O249" s="118"/>
      <c r="P249" s="118"/>
      <c r="Q249" s="118"/>
      <c r="R249" s="118"/>
      <c r="S249" s="118"/>
      <c r="T249" s="307"/>
      <c r="U249" s="307"/>
    </row>
    <row r="250" spans="1:21" s="1" customFormat="1" x14ac:dyDescent="0.2">
      <c r="A250" s="27" t="s">
        <v>246</v>
      </c>
      <c r="B250" s="15"/>
      <c r="C250" s="15"/>
      <c r="D250" s="15"/>
      <c r="E250" s="15"/>
      <c r="F250" s="15"/>
      <c r="G250" s="15"/>
      <c r="H250" s="15"/>
      <c r="I250" s="209"/>
      <c r="J250" s="209"/>
      <c r="K250" s="209"/>
      <c r="L250" s="36" t="s">
        <v>182</v>
      </c>
      <c r="M250" s="108"/>
      <c r="N250" s="109" t="s">
        <v>125</v>
      </c>
      <c r="O250" s="136">
        <f t="shared" ref="O250:P250" si="138">SUM(O256)</f>
        <v>63319.47</v>
      </c>
      <c r="P250" s="136">
        <f t="shared" si="138"/>
        <v>80000</v>
      </c>
      <c r="Q250" s="136">
        <f t="shared" ref="Q250" si="139">SUM(Q256)</f>
        <v>80000</v>
      </c>
      <c r="R250" s="264">
        <f>SUM(R257)</f>
        <v>90000</v>
      </c>
      <c r="S250" s="264">
        <f>SUM(S257)</f>
        <v>90000</v>
      </c>
      <c r="T250" s="307">
        <f t="shared" si="132"/>
        <v>112.5</v>
      </c>
      <c r="U250" s="307">
        <f t="shared" si="120"/>
        <v>112.5</v>
      </c>
    </row>
    <row r="251" spans="1:21" s="1" customFormat="1" x14ac:dyDescent="0.2">
      <c r="A251" s="15"/>
      <c r="B251" s="15"/>
      <c r="C251" s="15"/>
      <c r="D251" s="15"/>
      <c r="E251" s="15"/>
      <c r="F251" s="15"/>
      <c r="G251" s="15"/>
      <c r="H251" s="15"/>
      <c r="I251" s="209"/>
      <c r="J251" s="209"/>
      <c r="K251" s="209"/>
      <c r="L251" s="16"/>
      <c r="M251" s="97"/>
      <c r="N251" s="84"/>
      <c r="O251" s="145"/>
      <c r="P251" s="145"/>
      <c r="Q251" s="145"/>
      <c r="R251" s="263"/>
      <c r="S251" s="263"/>
      <c r="T251" s="307"/>
      <c r="U251" s="307"/>
    </row>
    <row r="252" spans="1:21" s="1" customFormat="1" x14ac:dyDescent="0.2">
      <c r="A252" s="183"/>
      <c r="B252" s="183"/>
      <c r="C252" s="183"/>
      <c r="D252" s="183"/>
      <c r="E252" s="183"/>
      <c r="F252" s="183"/>
      <c r="G252" s="183"/>
      <c r="H252" s="183"/>
      <c r="I252" s="209"/>
      <c r="J252" s="209"/>
      <c r="K252" s="209"/>
      <c r="L252" s="16"/>
      <c r="M252" s="97"/>
      <c r="N252" s="186" t="s">
        <v>293</v>
      </c>
      <c r="O252" s="194">
        <f t="shared" ref="O252:S252" si="140">SUM(O253:O254)</f>
        <v>63319.47</v>
      </c>
      <c r="P252" s="194">
        <f t="shared" si="140"/>
        <v>80000</v>
      </c>
      <c r="Q252" s="194">
        <f t="shared" si="140"/>
        <v>80000</v>
      </c>
      <c r="R252" s="194">
        <f t="shared" si="140"/>
        <v>90000</v>
      </c>
      <c r="S252" s="194">
        <f t="shared" si="140"/>
        <v>90000</v>
      </c>
      <c r="T252" s="307">
        <f t="shared" si="132"/>
        <v>112.5</v>
      </c>
      <c r="U252" s="307">
        <f t="shared" si="120"/>
        <v>112.5</v>
      </c>
    </row>
    <row r="253" spans="1:21" s="1" customFormat="1" x14ac:dyDescent="0.2">
      <c r="A253" s="183"/>
      <c r="B253" s="183"/>
      <c r="C253" s="183"/>
      <c r="D253" s="183"/>
      <c r="E253" s="183"/>
      <c r="F253" s="183"/>
      <c r="G253" s="183"/>
      <c r="H253" s="183"/>
      <c r="I253" s="209"/>
      <c r="J253" s="209"/>
      <c r="K253" s="209"/>
      <c r="L253" s="16"/>
      <c r="M253" s="192">
        <v>4</v>
      </c>
      <c r="N253" s="193" t="s">
        <v>103</v>
      </c>
      <c r="O253" s="194">
        <v>63319.47</v>
      </c>
      <c r="P253" s="194">
        <v>24500</v>
      </c>
      <c r="Q253" s="194">
        <v>24500</v>
      </c>
      <c r="R253" s="194">
        <v>90000</v>
      </c>
      <c r="S253" s="194">
        <v>56000</v>
      </c>
      <c r="T253" s="307">
        <f t="shared" si="132"/>
        <v>367.34693877551024</v>
      </c>
      <c r="U253" s="307">
        <f t="shared" si="120"/>
        <v>228.57142857142856</v>
      </c>
    </row>
    <row r="254" spans="1:21" s="1" customFormat="1" x14ac:dyDescent="0.2">
      <c r="A254" s="209"/>
      <c r="B254" s="209"/>
      <c r="C254" s="209"/>
      <c r="D254" s="209"/>
      <c r="E254" s="209"/>
      <c r="F254" s="209"/>
      <c r="G254" s="209"/>
      <c r="H254" s="209"/>
      <c r="I254" s="209"/>
      <c r="J254" s="209"/>
      <c r="K254" s="209"/>
      <c r="L254" s="16"/>
      <c r="M254" s="192">
        <v>9</v>
      </c>
      <c r="N254" s="186" t="s">
        <v>298</v>
      </c>
      <c r="O254" s="194">
        <v>0</v>
      </c>
      <c r="P254" s="194">
        <v>55500</v>
      </c>
      <c r="Q254" s="194">
        <v>55500</v>
      </c>
      <c r="R254" s="194">
        <v>0</v>
      </c>
      <c r="S254" s="194">
        <v>34000</v>
      </c>
      <c r="T254" s="307">
        <f t="shared" si="132"/>
        <v>0</v>
      </c>
      <c r="U254" s="307">
        <f t="shared" si="120"/>
        <v>61.261261261261254</v>
      </c>
    </row>
    <row r="255" spans="1:21" s="1" customFormat="1" x14ac:dyDescent="0.2">
      <c r="A255" s="183"/>
      <c r="B255" s="183"/>
      <c r="C255" s="183"/>
      <c r="D255" s="183"/>
      <c r="E255" s="183"/>
      <c r="F255" s="183"/>
      <c r="G255" s="183"/>
      <c r="H255" s="183"/>
      <c r="I255" s="209"/>
      <c r="J255" s="209"/>
      <c r="K255" s="209"/>
      <c r="L255" s="16"/>
      <c r="M255" s="97"/>
      <c r="N255" s="84"/>
      <c r="O255" s="145"/>
      <c r="P255" s="145"/>
      <c r="Q255" s="145"/>
      <c r="R255" s="263"/>
      <c r="S255" s="263"/>
      <c r="T255" s="307"/>
      <c r="U255" s="307"/>
    </row>
    <row r="256" spans="1:21" s="43" customFormat="1" x14ac:dyDescent="0.2">
      <c r="B256" s="182"/>
      <c r="D256" s="48"/>
      <c r="E256" s="48">
        <v>4</v>
      </c>
      <c r="I256" s="209"/>
      <c r="J256" s="208">
        <v>9</v>
      </c>
      <c r="K256" s="209"/>
      <c r="L256" s="16" t="s">
        <v>182</v>
      </c>
      <c r="M256" s="72">
        <v>3</v>
      </c>
      <c r="N256" s="84" t="s">
        <v>118</v>
      </c>
      <c r="O256" s="115">
        <f t="shared" ref="O256:Q256" si="141">SUM(O257)</f>
        <v>63319.47</v>
      </c>
      <c r="P256" s="115">
        <f t="shared" si="141"/>
        <v>80000</v>
      </c>
      <c r="Q256" s="115">
        <f t="shared" si="141"/>
        <v>80000</v>
      </c>
      <c r="R256" s="115"/>
      <c r="S256" s="115"/>
      <c r="T256" s="307"/>
      <c r="U256" s="307"/>
    </row>
    <row r="257" spans="1:21" s="1" customFormat="1" x14ac:dyDescent="0.2">
      <c r="A257" s="15"/>
      <c r="B257" s="182"/>
      <c r="C257" s="15"/>
      <c r="D257" s="48"/>
      <c r="E257" s="48">
        <v>4</v>
      </c>
      <c r="F257" s="15"/>
      <c r="G257" s="15"/>
      <c r="H257" s="15"/>
      <c r="I257" s="209"/>
      <c r="J257" s="208">
        <v>9</v>
      </c>
      <c r="K257" s="209"/>
      <c r="L257" s="16" t="s">
        <v>182</v>
      </c>
      <c r="M257" s="71">
        <v>32</v>
      </c>
      <c r="N257" s="70" t="s">
        <v>3</v>
      </c>
      <c r="O257" s="116">
        <f t="shared" ref="O257:P257" si="142">SUM(O258:O259)</f>
        <v>63319.47</v>
      </c>
      <c r="P257" s="116">
        <f t="shared" si="142"/>
        <v>80000</v>
      </c>
      <c r="Q257" s="116">
        <f t="shared" ref="Q257" si="143">SUM(Q258:Q259)</f>
        <v>80000</v>
      </c>
      <c r="R257" s="115">
        <v>90000</v>
      </c>
      <c r="S257" s="115">
        <v>90000</v>
      </c>
      <c r="T257" s="307">
        <f t="shared" si="132"/>
        <v>112.5</v>
      </c>
      <c r="U257" s="307">
        <f t="shared" si="120"/>
        <v>112.5</v>
      </c>
    </row>
    <row r="258" spans="1:21" s="1" customFormat="1" x14ac:dyDescent="0.2">
      <c r="A258" s="15"/>
      <c r="B258" s="182"/>
      <c r="C258" s="15"/>
      <c r="D258" s="48"/>
      <c r="E258" s="48">
        <v>4</v>
      </c>
      <c r="F258" s="15"/>
      <c r="G258" s="15"/>
      <c r="H258" s="15"/>
      <c r="I258" s="209"/>
      <c r="J258" s="208">
        <v>9</v>
      </c>
      <c r="K258" s="209"/>
      <c r="L258" s="16" t="s">
        <v>182</v>
      </c>
      <c r="M258" s="72">
        <v>322</v>
      </c>
      <c r="N258" s="97" t="s">
        <v>119</v>
      </c>
      <c r="O258" s="115">
        <v>47375.72</v>
      </c>
      <c r="P258" s="115">
        <v>60000</v>
      </c>
      <c r="Q258" s="115">
        <v>60000</v>
      </c>
      <c r="R258" s="115"/>
      <c r="S258" s="115"/>
      <c r="T258" s="307"/>
      <c r="U258" s="307"/>
    </row>
    <row r="259" spans="1:21" s="1" customFormat="1" x14ac:dyDescent="0.2">
      <c r="A259" s="15"/>
      <c r="B259" s="182"/>
      <c r="C259" s="15"/>
      <c r="D259" s="48"/>
      <c r="E259" s="48">
        <v>4</v>
      </c>
      <c r="F259" s="15"/>
      <c r="G259" s="15"/>
      <c r="H259" s="15"/>
      <c r="I259" s="209"/>
      <c r="J259" s="208">
        <v>9</v>
      </c>
      <c r="K259" s="209"/>
      <c r="L259" s="16" t="s">
        <v>182</v>
      </c>
      <c r="M259" s="72">
        <v>323</v>
      </c>
      <c r="N259" s="97" t="s">
        <v>6</v>
      </c>
      <c r="O259" s="115">
        <v>15943.75</v>
      </c>
      <c r="P259" s="115">
        <v>20000</v>
      </c>
      <c r="Q259" s="115">
        <v>20000</v>
      </c>
      <c r="R259" s="115"/>
      <c r="S259" s="115"/>
      <c r="T259" s="307"/>
      <c r="U259" s="307"/>
    </row>
    <row r="260" spans="1:21" s="1" customFormat="1" x14ac:dyDescent="0.2">
      <c r="A260" s="56"/>
      <c r="B260" s="56"/>
      <c r="C260" s="56"/>
      <c r="D260" s="57"/>
      <c r="E260" s="57"/>
      <c r="F260" s="56"/>
      <c r="G260" s="56"/>
      <c r="H260" s="56"/>
      <c r="I260" s="209"/>
      <c r="J260" s="209"/>
      <c r="K260" s="209"/>
      <c r="L260" s="16"/>
      <c r="M260" s="72"/>
      <c r="N260" s="97"/>
      <c r="O260" s="146"/>
      <c r="P260" s="146"/>
      <c r="Q260" s="146"/>
      <c r="R260" s="115"/>
      <c r="S260" s="115"/>
      <c r="T260" s="307"/>
      <c r="U260" s="307"/>
    </row>
    <row r="261" spans="1:21" s="1" customFormat="1" ht="25.5" x14ac:dyDescent="0.2">
      <c r="A261" s="53" t="s">
        <v>156</v>
      </c>
      <c r="B261" s="15"/>
      <c r="C261" s="15"/>
      <c r="D261" s="15"/>
      <c r="E261" s="15"/>
      <c r="F261" s="15"/>
      <c r="G261" s="15"/>
      <c r="H261" s="15"/>
      <c r="I261" s="209"/>
      <c r="J261" s="209"/>
      <c r="K261" s="209"/>
      <c r="L261" s="31" t="s">
        <v>192</v>
      </c>
      <c r="M261" s="105"/>
      <c r="N261" s="106" t="s">
        <v>193</v>
      </c>
      <c r="O261" s="118">
        <f t="shared" ref="O261:S261" si="144">SUM(O263+O273)</f>
        <v>31435.789999999997</v>
      </c>
      <c r="P261" s="118">
        <f t="shared" si="144"/>
        <v>65000</v>
      </c>
      <c r="Q261" s="118">
        <f t="shared" si="144"/>
        <v>65000</v>
      </c>
      <c r="R261" s="118">
        <f t="shared" si="144"/>
        <v>40000</v>
      </c>
      <c r="S261" s="118">
        <f t="shared" si="144"/>
        <v>40000</v>
      </c>
      <c r="T261" s="307">
        <f t="shared" ref="T261:T269" si="145">R261/Q261*100</f>
        <v>61.53846153846154</v>
      </c>
      <c r="U261" s="307">
        <f t="shared" si="120"/>
        <v>61.53846153846154</v>
      </c>
    </row>
    <row r="262" spans="1:21" s="1" customFormat="1" x14ac:dyDescent="0.2">
      <c r="A262" s="15"/>
      <c r="B262" s="15"/>
      <c r="C262" s="15"/>
      <c r="D262" s="15"/>
      <c r="E262" s="15"/>
      <c r="F262" s="15"/>
      <c r="G262" s="15"/>
      <c r="H262" s="15"/>
      <c r="I262" s="209"/>
      <c r="J262" s="209"/>
      <c r="K262" s="209"/>
      <c r="L262" s="16"/>
      <c r="M262" s="72"/>
      <c r="N262" s="97"/>
      <c r="O262" s="145"/>
      <c r="P262" s="145"/>
      <c r="Q262" s="145"/>
      <c r="R262" s="263"/>
      <c r="S262" s="263"/>
      <c r="T262" s="307"/>
      <c r="U262" s="307"/>
    </row>
    <row r="263" spans="1:21" s="1" customFormat="1" ht="25.5" x14ac:dyDescent="0.2">
      <c r="A263" s="27" t="s">
        <v>247</v>
      </c>
      <c r="B263" s="15"/>
      <c r="C263" s="15"/>
      <c r="D263" s="15"/>
      <c r="E263" s="15"/>
      <c r="F263" s="15"/>
      <c r="G263" s="15"/>
      <c r="H263" s="15"/>
      <c r="I263" s="209"/>
      <c r="J263" s="209"/>
      <c r="K263" s="209"/>
      <c r="L263" s="36" t="s">
        <v>184</v>
      </c>
      <c r="M263" s="108"/>
      <c r="N263" s="109" t="s">
        <v>291</v>
      </c>
      <c r="O263" s="146">
        <f t="shared" ref="O263:P263" si="146">SUM(O268)</f>
        <v>22417.789999999997</v>
      </c>
      <c r="P263" s="146">
        <f t="shared" si="146"/>
        <v>35000</v>
      </c>
      <c r="Q263" s="146">
        <f t="shared" ref="Q263" si="147">SUM(Q268)</f>
        <v>35000</v>
      </c>
      <c r="R263" s="261">
        <f>SUM(R269)</f>
        <v>20000</v>
      </c>
      <c r="S263" s="261">
        <f>SUM(S269)</f>
        <v>20000</v>
      </c>
      <c r="T263" s="307">
        <f t="shared" si="145"/>
        <v>57.142857142857139</v>
      </c>
      <c r="U263" s="307">
        <f t="shared" si="120"/>
        <v>57.142857142857139</v>
      </c>
    </row>
    <row r="264" spans="1:21" s="1" customFormat="1" x14ac:dyDescent="0.2">
      <c r="A264" s="15"/>
      <c r="B264" s="15"/>
      <c r="C264" s="15"/>
      <c r="D264" s="15"/>
      <c r="E264" s="15"/>
      <c r="F264" s="15"/>
      <c r="G264" s="15"/>
      <c r="H264" s="15"/>
      <c r="I264" s="209"/>
      <c r="J264" s="209"/>
      <c r="K264" s="209"/>
      <c r="L264" s="16"/>
      <c r="M264" s="97"/>
      <c r="N264" s="84"/>
      <c r="O264" s="145"/>
      <c r="P264" s="145"/>
      <c r="Q264" s="145"/>
      <c r="R264" s="263"/>
      <c r="S264" s="263"/>
      <c r="T264" s="307"/>
      <c r="U264" s="307"/>
    </row>
    <row r="265" spans="1:21" s="1" customFormat="1" x14ac:dyDescent="0.2">
      <c r="A265" s="183"/>
      <c r="B265" s="183"/>
      <c r="C265" s="183"/>
      <c r="D265" s="183"/>
      <c r="E265" s="183"/>
      <c r="F265" s="183"/>
      <c r="G265" s="183"/>
      <c r="H265" s="183"/>
      <c r="I265" s="209"/>
      <c r="J265" s="209"/>
      <c r="K265" s="209"/>
      <c r="L265" s="16"/>
      <c r="M265" s="97"/>
      <c r="N265" s="186" t="s">
        <v>293</v>
      </c>
      <c r="O265" s="194">
        <f>SUM(O266:O266)</f>
        <v>22417.79</v>
      </c>
      <c r="P265" s="194">
        <f>SUM(P266:P266)</f>
        <v>35000</v>
      </c>
      <c r="Q265" s="194">
        <f>SUM(Q266:Q266)</f>
        <v>35000</v>
      </c>
      <c r="R265" s="194">
        <f t="shared" ref="R265:S265" si="148">SUM(R266:R266)</f>
        <v>20000</v>
      </c>
      <c r="S265" s="194">
        <f t="shared" si="148"/>
        <v>20000</v>
      </c>
      <c r="T265" s="307">
        <f t="shared" si="145"/>
        <v>57.142857142857139</v>
      </c>
      <c r="U265" s="307">
        <f t="shared" si="120"/>
        <v>57.142857142857139</v>
      </c>
    </row>
    <row r="266" spans="1:21" s="1" customFormat="1" x14ac:dyDescent="0.2">
      <c r="A266" s="183"/>
      <c r="B266" s="183"/>
      <c r="C266" s="183"/>
      <c r="D266" s="183"/>
      <c r="E266" s="183"/>
      <c r="F266" s="183"/>
      <c r="G266" s="183"/>
      <c r="H266" s="183"/>
      <c r="I266" s="209"/>
      <c r="J266" s="209"/>
      <c r="K266" s="209"/>
      <c r="L266" s="16"/>
      <c r="M266" s="192">
        <v>4</v>
      </c>
      <c r="N266" s="193" t="s">
        <v>103</v>
      </c>
      <c r="O266" s="194">
        <v>22417.79</v>
      </c>
      <c r="P266" s="194">
        <v>35000</v>
      </c>
      <c r="Q266" s="194">
        <v>35000</v>
      </c>
      <c r="R266" s="194">
        <v>20000</v>
      </c>
      <c r="S266" s="194">
        <v>20000</v>
      </c>
      <c r="T266" s="307">
        <f t="shared" si="145"/>
        <v>57.142857142857139</v>
      </c>
      <c r="U266" s="307">
        <f t="shared" si="120"/>
        <v>57.142857142857139</v>
      </c>
    </row>
    <row r="267" spans="1:21" s="1" customFormat="1" x14ac:dyDescent="0.2">
      <c r="A267" s="183"/>
      <c r="B267" s="183"/>
      <c r="C267" s="183"/>
      <c r="D267" s="183"/>
      <c r="E267" s="183"/>
      <c r="F267" s="183"/>
      <c r="G267" s="183"/>
      <c r="H267" s="183"/>
      <c r="I267" s="209"/>
      <c r="J267" s="209"/>
      <c r="K267" s="209"/>
      <c r="L267" s="16"/>
      <c r="M267" s="97"/>
      <c r="N267" s="193"/>
      <c r="O267" s="145"/>
      <c r="P267" s="145"/>
      <c r="Q267" s="145"/>
      <c r="R267" s="263"/>
      <c r="S267" s="263"/>
      <c r="T267" s="307"/>
      <c r="U267" s="307"/>
    </row>
    <row r="268" spans="1:21" s="43" customFormat="1" x14ac:dyDescent="0.2">
      <c r="B268" s="182"/>
      <c r="D268" s="48"/>
      <c r="E268" s="48">
        <v>4</v>
      </c>
      <c r="I268" s="209"/>
      <c r="J268" s="209"/>
      <c r="K268" s="209"/>
      <c r="L268" s="16" t="s">
        <v>184</v>
      </c>
      <c r="M268" s="72">
        <v>3</v>
      </c>
      <c r="N268" s="84" t="s">
        <v>118</v>
      </c>
      <c r="O268" s="115">
        <f t="shared" ref="O268:Q268" si="149">SUM(O269)</f>
        <v>22417.789999999997</v>
      </c>
      <c r="P268" s="115">
        <f t="shared" si="149"/>
        <v>35000</v>
      </c>
      <c r="Q268" s="115">
        <f t="shared" si="149"/>
        <v>35000</v>
      </c>
      <c r="R268" s="115"/>
      <c r="S268" s="115"/>
      <c r="T268" s="307"/>
      <c r="U268" s="307"/>
    </row>
    <row r="269" spans="1:21" s="1" customFormat="1" x14ac:dyDescent="0.2">
      <c r="A269" s="15"/>
      <c r="B269" s="182"/>
      <c r="C269" s="15"/>
      <c r="D269" s="48"/>
      <c r="E269" s="48">
        <v>4</v>
      </c>
      <c r="F269" s="15"/>
      <c r="G269" s="15"/>
      <c r="H269" s="15"/>
      <c r="I269" s="209"/>
      <c r="J269" s="209"/>
      <c r="K269" s="209"/>
      <c r="L269" s="16" t="s">
        <v>184</v>
      </c>
      <c r="M269" s="71">
        <v>32</v>
      </c>
      <c r="N269" s="70" t="s">
        <v>3</v>
      </c>
      <c r="O269" s="116">
        <f>SUM(O270:O271)</f>
        <v>22417.789999999997</v>
      </c>
      <c r="P269" s="116">
        <f>SUM(P270:P271)</f>
        <v>35000</v>
      </c>
      <c r="Q269" s="116">
        <f>SUM(Q270:Q271)</f>
        <v>35000</v>
      </c>
      <c r="R269" s="115">
        <v>20000</v>
      </c>
      <c r="S269" s="115">
        <v>20000</v>
      </c>
      <c r="T269" s="307">
        <f t="shared" si="145"/>
        <v>57.142857142857139</v>
      </c>
      <c r="U269" s="307">
        <f t="shared" si="120"/>
        <v>57.142857142857139</v>
      </c>
    </row>
    <row r="270" spans="1:21" s="1" customFormat="1" x14ac:dyDescent="0.2">
      <c r="A270" s="175"/>
      <c r="B270" s="182"/>
      <c r="C270" s="175"/>
      <c r="D270" s="174"/>
      <c r="E270" s="174">
        <v>4</v>
      </c>
      <c r="F270" s="175"/>
      <c r="G270" s="175"/>
      <c r="H270" s="175"/>
      <c r="I270" s="209"/>
      <c r="J270" s="209"/>
      <c r="K270" s="209"/>
      <c r="L270" s="16" t="s">
        <v>184</v>
      </c>
      <c r="M270" s="176">
        <v>322</v>
      </c>
      <c r="N270" s="97" t="s">
        <v>119</v>
      </c>
      <c r="O270" s="115">
        <v>1025.3699999999999</v>
      </c>
      <c r="P270" s="115">
        <v>5000</v>
      </c>
      <c r="Q270" s="115">
        <v>5000</v>
      </c>
      <c r="R270" s="115"/>
      <c r="S270" s="115"/>
      <c r="T270" s="307"/>
      <c r="U270" s="307"/>
    </row>
    <row r="271" spans="1:21" s="1" customFormat="1" x14ac:dyDescent="0.2">
      <c r="A271" s="15"/>
      <c r="B271" s="182"/>
      <c r="C271" s="15"/>
      <c r="D271" s="48"/>
      <c r="E271" s="48">
        <v>4</v>
      </c>
      <c r="F271" s="15"/>
      <c r="G271" s="15"/>
      <c r="H271" s="15"/>
      <c r="I271" s="209"/>
      <c r="J271" s="209"/>
      <c r="K271" s="209"/>
      <c r="L271" s="16" t="s">
        <v>184</v>
      </c>
      <c r="M271" s="72">
        <v>323</v>
      </c>
      <c r="N271" s="97" t="s">
        <v>6</v>
      </c>
      <c r="O271" s="115">
        <v>21392.42</v>
      </c>
      <c r="P271" s="115">
        <v>30000</v>
      </c>
      <c r="Q271" s="115">
        <v>30000</v>
      </c>
      <c r="R271" s="115"/>
      <c r="S271" s="115"/>
      <c r="T271" s="307"/>
      <c r="U271" s="307"/>
    </row>
    <row r="272" spans="1:21" s="1" customFormat="1" x14ac:dyDescent="0.2">
      <c r="A272" s="300"/>
      <c r="B272" s="302"/>
      <c r="C272" s="300"/>
      <c r="D272" s="302"/>
      <c r="E272" s="302"/>
      <c r="F272" s="300"/>
      <c r="G272" s="300"/>
      <c r="H272" s="300"/>
      <c r="I272" s="300"/>
      <c r="J272" s="300"/>
      <c r="K272" s="300"/>
      <c r="L272" s="16"/>
      <c r="M272" s="301"/>
      <c r="N272" s="97"/>
      <c r="O272" s="115"/>
      <c r="P272" s="115"/>
      <c r="Q272" s="115"/>
      <c r="R272" s="115"/>
      <c r="S272" s="115"/>
      <c r="T272" s="307"/>
      <c r="U272" s="307"/>
    </row>
    <row r="273" spans="1:21" s="1" customFormat="1" ht="25.5" x14ac:dyDescent="0.2">
      <c r="A273" s="27" t="s">
        <v>248</v>
      </c>
      <c r="B273" s="157"/>
      <c r="C273" s="157"/>
      <c r="D273" s="157"/>
      <c r="E273" s="157"/>
      <c r="F273" s="157"/>
      <c r="G273" s="157"/>
      <c r="H273" s="157"/>
      <c r="I273" s="209"/>
      <c r="J273" s="209"/>
      <c r="K273" s="209"/>
      <c r="L273" s="36" t="s">
        <v>184</v>
      </c>
      <c r="M273" s="108"/>
      <c r="N273" s="109" t="s">
        <v>129</v>
      </c>
      <c r="O273" s="146">
        <f t="shared" ref="O273:P273" si="150">SUM(O279)</f>
        <v>9018</v>
      </c>
      <c r="P273" s="146">
        <f t="shared" si="150"/>
        <v>30000</v>
      </c>
      <c r="Q273" s="146">
        <f t="shared" ref="Q273" si="151">SUM(Q279)</f>
        <v>30000</v>
      </c>
      <c r="R273" s="261">
        <f>SUM(R280)</f>
        <v>20000</v>
      </c>
      <c r="S273" s="261">
        <f>SUM(S280)</f>
        <v>20000</v>
      </c>
      <c r="T273" s="307">
        <f t="shared" ref="T273:T292" si="152">R273/Q273*100</f>
        <v>66.666666666666657</v>
      </c>
      <c r="U273" s="307">
        <f t="shared" si="120"/>
        <v>66.666666666666657</v>
      </c>
    </row>
    <row r="274" spans="1:21" s="1" customFormat="1" x14ac:dyDescent="0.2">
      <c r="A274" s="157"/>
      <c r="B274" s="157"/>
      <c r="C274" s="157"/>
      <c r="D274" s="157"/>
      <c r="E274" s="157"/>
      <c r="F274" s="157"/>
      <c r="G274" s="157"/>
      <c r="H274" s="157"/>
      <c r="I274" s="209"/>
      <c r="J274" s="209"/>
      <c r="K274" s="209"/>
      <c r="L274" s="16"/>
      <c r="M274" s="97"/>
      <c r="N274" s="84"/>
      <c r="O274" s="145"/>
      <c r="P274" s="145"/>
      <c r="Q274" s="145"/>
      <c r="R274" s="263"/>
      <c r="S274" s="263"/>
      <c r="T274" s="307"/>
      <c r="U274" s="307"/>
    </row>
    <row r="275" spans="1:21" s="1" customFormat="1" x14ac:dyDescent="0.2">
      <c r="A275" s="183"/>
      <c r="B275" s="183"/>
      <c r="C275" s="183"/>
      <c r="D275" s="183"/>
      <c r="E275" s="183"/>
      <c r="F275" s="183"/>
      <c r="G275" s="183"/>
      <c r="H275" s="183"/>
      <c r="I275" s="209"/>
      <c r="J275" s="209"/>
      <c r="K275" s="209"/>
      <c r="L275" s="16"/>
      <c r="M275" s="97"/>
      <c r="N275" s="186" t="s">
        <v>293</v>
      </c>
      <c r="O275" s="194">
        <f>SUM(O276:O277)</f>
        <v>9018</v>
      </c>
      <c r="P275" s="194">
        <f>SUM(P276:P277)</f>
        <v>30000</v>
      </c>
      <c r="Q275" s="194">
        <f>SUM(Q276:Q277)</f>
        <v>30000</v>
      </c>
      <c r="R275" s="194">
        <f t="shared" ref="R275" si="153">SUM(R276:R277)</f>
        <v>20000</v>
      </c>
      <c r="S275" s="194">
        <f t="shared" ref="S275" si="154">SUM(S276:S277)</f>
        <v>20000</v>
      </c>
      <c r="T275" s="307">
        <f t="shared" si="152"/>
        <v>66.666666666666657</v>
      </c>
      <c r="U275" s="307">
        <f t="shared" si="120"/>
        <v>66.666666666666657</v>
      </c>
    </row>
    <row r="276" spans="1:21" s="1" customFormat="1" x14ac:dyDescent="0.2">
      <c r="A276" s="183"/>
      <c r="B276" s="183"/>
      <c r="C276" s="183"/>
      <c r="D276" s="183"/>
      <c r="E276" s="183"/>
      <c r="F276" s="183"/>
      <c r="G276" s="183"/>
      <c r="H276" s="183"/>
      <c r="I276" s="209"/>
      <c r="J276" s="209"/>
      <c r="K276" s="209"/>
      <c r="L276" s="16"/>
      <c r="M276" s="192">
        <v>4</v>
      </c>
      <c r="N276" s="193" t="s">
        <v>103</v>
      </c>
      <c r="O276" s="194">
        <v>9018</v>
      </c>
      <c r="P276" s="194">
        <v>20000</v>
      </c>
      <c r="Q276" s="194">
        <v>20000</v>
      </c>
      <c r="R276" s="194">
        <v>10000</v>
      </c>
      <c r="S276" s="194">
        <v>20000</v>
      </c>
      <c r="T276" s="307">
        <f t="shared" si="152"/>
        <v>50</v>
      </c>
      <c r="U276" s="307">
        <f t="shared" si="120"/>
        <v>100</v>
      </c>
    </row>
    <row r="277" spans="1:21" s="1" customFormat="1" x14ac:dyDescent="0.2">
      <c r="A277" s="209"/>
      <c r="B277" s="209"/>
      <c r="C277" s="209"/>
      <c r="D277" s="209"/>
      <c r="E277" s="209"/>
      <c r="F277" s="209"/>
      <c r="G277" s="209"/>
      <c r="H277" s="209"/>
      <c r="I277" s="209"/>
      <c r="J277" s="209"/>
      <c r="K277" s="209"/>
      <c r="L277" s="16"/>
      <c r="M277" s="192">
        <v>9</v>
      </c>
      <c r="N277" s="186" t="s">
        <v>298</v>
      </c>
      <c r="O277" s="194">
        <v>0</v>
      </c>
      <c r="P277" s="194">
        <v>10000</v>
      </c>
      <c r="Q277" s="194">
        <v>10000</v>
      </c>
      <c r="R277" s="194">
        <v>10000</v>
      </c>
      <c r="S277" s="194">
        <v>0</v>
      </c>
      <c r="T277" s="307">
        <f t="shared" si="152"/>
        <v>100</v>
      </c>
      <c r="U277" s="307">
        <f t="shared" si="120"/>
        <v>0</v>
      </c>
    </row>
    <row r="278" spans="1:21" s="1" customFormat="1" x14ac:dyDescent="0.2">
      <c r="A278" s="183"/>
      <c r="B278" s="183"/>
      <c r="C278" s="183"/>
      <c r="D278" s="183"/>
      <c r="E278" s="183"/>
      <c r="F278" s="183"/>
      <c r="G278" s="183"/>
      <c r="H278" s="183"/>
      <c r="I278" s="209"/>
      <c r="J278" s="209"/>
      <c r="K278" s="209"/>
      <c r="L278" s="16"/>
      <c r="M278" s="97"/>
      <c r="N278" s="193"/>
      <c r="O278" s="145"/>
      <c r="P278" s="145"/>
      <c r="Q278" s="145"/>
      <c r="R278" s="263"/>
      <c r="S278" s="263"/>
      <c r="T278" s="307"/>
      <c r="U278" s="307"/>
    </row>
    <row r="279" spans="1:21" s="1" customFormat="1" x14ac:dyDescent="0.2">
      <c r="A279" s="157"/>
      <c r="B279" s="154"/>
      <c r="C279" s="157"/>
      <c r="D279" s="154"/>
      <c r="E279" s="154">
        <v>4</v>
      </c>
      <c r="F279" s="157"/>
      <c r="G279" s="157"/>
      <c r="H279" s="157"/>
      <c r="I279" s="209"/>
      <c r="J279" s="208">
        <v>9</v>
      </c>
      <c r="K279" s="209"/>
      <c r="L279" s="16" t="s">
        <v>184</v>
      </c>
      <c r="M279" s="156">
        <v>3</v>
      </c>
      <c r="N279" s="84" t="s">
        <v>118</v>
      </c>
      <c r="O279" s="115">
        <f t="shared" ref="O279:Q280" si="155">SUM(O280)</f>
        <v>9018</v>
      </c>
      <c r="P279" s="115">
        <f t="shared" si="155"/>
        <v>30000</v>
      </c>
      <c r="Q279" s="115">
        <f t="shared" si="155"/>
        <v>30000</v>
      </c>
      <c r="R279" s="115"/>
      <c r="S279" s="115"/>
      <c r="T279" s="307"/>
      <c r="U279" s="307"/>
    </row>
    <row r="280" spans="1:21" s="1" customFormat="1" x14ac:dyDescent="0.2">
      <c r="A280" s="157"/>
      <c r="B280" s="154"/>
      <c r="C280" s="157"/>
      <c r="D280" s="154"/>
      <c r="E280" s="154">
        <v>4</v>
      </c>
      <c r="F280" s="157"/>
      <c r="G280" s="157"/>
      <c r="H280" s="157"/>
      <c r="I280" s="209"/>
      <c r="J280" s="208">
        <v>9</v>
      </c>
      <c r="K280" s="209"/>
      <c r="L280" s="16" t="s">
        <v>184</v>
      </c>
      <c r="M280" s="71">
        <v>32</v>
      </c>
      <c r="N280" s="70" t="s">
        <v>3</v>
      </c>
      <c r="O280" s="116">
        <f t="shared" si="155"/>
        <v>9018</v>
      </c>
      <c r="P280" s="116">
        <f t="shared" si="155"/>
        <v>30000</v>
      </c>
      <c r="Q280" s="116">
        <f t="shared" si="155"/>
        <v>30000</v>
      </c>
      <c r="R280" s="115">
        <v>20000</v>
      </c>
      <c r="S280" s="115">
        <v>20000</v>
      </c>
      <c r="T280" s="307">
        <f t="shared" si="152"/>
        <v>66.666666666666657</v>
      </c>
      <c r="U280" s="307">
        <f t="shared" ref="U280:U340" si="156">S280/Q280*100</f>
        <v>66.666666666666657</v>
      </c>
    </row>
    <row r="281" spans="1:21" s="1" customFormat="1" x14ac:dyDescent="0.2">
      <c r="A281" s="157"/>
      <c r="B281" s="154"/>
      <c r="C281" s="157"/>
      <c r="D281" s="154"/>
      <c r="E281" s="154">
        <v>4</v>
      </c>
      <c r="F281" s="157"/>
      <c r="G281" s="157"/>
      <c r="H281" s="157"/>
      <c r="I281" s="209"/>
      <c r="J281" s="208">
        <v>9</v>
      </c>
      <c r="K281" s="209"/>
      <c r="L281" s="16" t="s">
        <v>184</v>
      </c>
      <c r="M281" s="156">
        <v>323</v>
      </c>
      <c r="N281" s="97" t="s">
        <v>6</v>
      </c>
      <c r="O281" s="115">
        <v>9018</v>
      </c>
      <c r="P281" s="115">
        <v>30000</v>
      </c>
      <c r="Q281" s="115">
        <v>30000</v>
      </c>
      <c r="R281" s="115"/>
      <c r="S281" s="115"/>
      <c r="T281" s="307"/>
      <c r="U281" s="307"/>
    </row>
    <row r="282" spans="1:21" s="1" customFormat="1" x14ac:dyDescent="0.2">
      <c r="A282" s="157"/>
      <c r="B282" s="157"/>
      <c r="C282" s="157"/>
      <c r="D282" s="157"/>
      <c r="E282" s="157"/>
      <c r="F282" s="157"/>
      <c r="G282" s="157"/>
      <c r="H282" s="157"/>
      <c r="I282" s="209"/>
      <c r="J282" s="209"/>
      <c r="K282" s="209"/>
      <c r="L282" s="16"/>
      <c r="M282" s="97"/>
      <c r="N282" s="84"/>
      <c r="O282" s="145"/>
      <c r="P282" s="145"/>
      <c r="Q282" s="145"/>
      <c r="R282" s="263"/>
      <c r="S282" s="263"/>
      <c r="T282" s="307"/>
      <c r="U282" s="307"/>
    </row>
    <row r="283" spans="1:21" s="1" customFormat="1" ht="25.5" x14ac:dyDescent="0.2">
      <c r="A283" s="53" t="s">
        <v>155</v>
      </c>
      <c r="B283" s="47"/>
      <c r="C283" s="47"/>
      <c r="D283" s="47"/>
      <c r="E283" s="47"/>
      <c r="F283" s="47"/>
      <c r="G283" s="47"/>
      <c r="H283" s="47"/>
      <c r="I283" s="209"/>
      <c r="J283" s="209"/>
      <c r="K283" s="209"/>
      <c r="L283" s="31" t="s">
        <v>194</v>
      </c>
      <c r="M283" s="105"/>
      <c r="N283" s="106" t="s">
        <v>148</v>
      </c>
      <c r="O283" s="118">
        <f t="shared" ref="O283:P283" si="157">SUM(O285)</f>
        <v>179560.98</v>
      </c>
      <c r="P283" s="118">
        <f t="shared" si="157"/>
        <v>180000</v>
      </c>
      <c r="Q283" s="118">
        <f t="shared" ref="Q283:R283" si="158">SUM(Q285)</f>
        <v>150000</v>
      </c>
      <c r="R283" s="118">
        <f t="shared" si="158"/>
        <v>100000</v>
      </c>
      <c r="S283" s="118">
        <f t="shared" ref="S283" si="159">SUM(S285)</f>
        <v>100000</v>
      </c>
      <c r="T283" s="307">
        <f t="shared" si="152"/>
        <v>66.666666666666657</v>
      </c>
      <c r="U283" s="307">
        <f t="shared" si="156"/>
        <v>66.666666666666657</v>
      </c>
    </row>
    <row r="284" spans="1:21" s="1" customFormat="1" x14ac:dyDescent="0.2">
      <c r="A284" s="47"/>
      <c r="B284" s="47"/>
      <c r="C284" s="47"/>
      <c r="D284" s="47"/>
      <c r="E284" s="47"/>
      <c r="F284" s="47"/>
      <c r="G284" s="47"/>
      <c r="H284" s="47"/>
      <c r="I284" s="209"/>
      <c r="J284" s="209"/>
      <c r="K284" s="209"/>
      <c r="L284" s="16"/>
      <c r="M284" s="97"/>
      <c r="N284" s="84"/>
      <c r="O284" s="148"/>
      <c r="P284" s="148"/>
      <c r="Q284" s="148"/>
      <c r="R284" s="119"/>
      <c r="S284" s="119"/>
      <c r="T284" s="307"/>
      <c r="U284" s="307"/>
    </row>
    <row r="285" spans="1:21" s="1" customFormat="1" ht="25.5" x14ac:dyDescent="0.2">
      <c r="A285" s="27" t="s">
        <v>249</v>
      </c>
      <c r="B285" s="15"/>
      <c r="C285" s="15"/>
      <c r="D285" s="15"/>
      <c r="E285" s="15"/>
      <c r="F285" s="15"/>
      <c r="G285" s="15"/>
      <c r="H285" s="15"/>
      <c r="I285" s="209"/>
      <c r="J285" s="209"/>
      <c r="K285" s="209"/>
      <c r="L285" s="36" t="s">
        <v>183</v>
      </c>
      <c r="M285" s="108"/>
      <c r="N285" s="109" t="s">
        <v>127</v>
      </c>
      <c r="O285" s="146">
        <f t="shared" ref="O285:P285" si="160">SUM(O291)</f>
        <v>179560.98</v>
      </c>
      <c r="P285" s="146">
        <f t="shared" si="160"/>
        <v>180000</v>
      </c>
      <c r="Q285" s="146">
        <f t="shared" ref="Q285" si="161">SUM(Q291)</f>
        <v>150000</v>
      </c>
      <c r="R285" s="261">
        <f>SUM(R292)</f>
        <v>100000</v>
      </c>
      <c r="S285" s="261">
        <f>SUM(S292)</f>
        <v>100000</v>
      </c>
      <c r="T285" s="307">
        <f t="shared" si="152"/>
        <v>66.666666666666657</v>
      </c>
      <c r="U285" s="307">
        <f t="shared" si="156"/>
        <v>66.666666666666657</v>
      </c>
    </row>
    <row r="286" spans="1:21" s="1" customFormat="1" x14ac:dyDescent="0.2">
      <c r="A286" s="15"/>
      <c r="B286" s="15"/>
      <c r="C286" s="15"/>
      <c r="D286" s="15"/>
      <c r="E286" s="15"/>
      <c r="F286" s="15"/>
      <c r="G286" s="15"/>
      <c r="H286" s="15"/>
      <c r="I286" s="209"/>
      <c r="J286" s="209"/>
      <c r="K286" s="209"/>
      <c r="L286" s="16"/>
      <c r="M286" s="97"/>
      <c r="N286" s="84"/>
      <c r="O286" s="145"/>
      <c r="P286" s="145"/>
      <c r="Q286" s="145"/>
      <c r="R286" s="263"/>
      <c r="S286" s="263"/>
      <c r="T286" s="307"/>
      <c r="U286" s="307"/>
    </row>
    <row r="287" spans="1:21" s="1" customFormat="1" x14ac:dyDescent="0.2">
      <c r="A287" s="200"/>
      <c r="B287" s="200"/>
      <c r="C287" s="200"/>
      <c r="D287" s="200"/>
      <c r="E287" s="200"/>
      <c r="F287" s="200"/>
      <c r="G287" s="200"/>
      <c r="H287" s="200"/>
      <c r="I287" s="209"/>
      <c r="J287" s="209"/>
      <c r="K287" s="209"/>
      <c r="L287" s="97"/>
      <c r="M287" s="97"/>
      <c r="N287" s="186" t="s">
        <v>293</v>
      </c>
      <c r="O287" s="194">
        <f>SUM(O288:O289)</f>
        <v>179560.97999999998</v>
      </c>
      <c r="P287" s="194">
        <f>SUM(P288:P289)</f>
        <v>180000</v>
      </c>
      <c r="Q287" s="194">
        <f>SUM(Q288:Q289)</f>
        <v>150000</v>
      </c>
      <c r="R287" s="194">
        <f t="shared" ref="R287" si="162">SUM(R288:R289)</f>
        <v>100000</v>
      </c>
      <c r="S287" s="194">
        <f t="shared" ref="S287" si="163">SUM(S288:S289)</f>
        <v>100000</v>
      </c>
      <c r="T287" s="307">
        <f t="shared" si="152"/>
        <v>66.666666666666657</v>
      </c>
      <c r="U287" s="307">
        <f t="shared" si="156"/>
        <v>66.666666666666657</v>
      </c>
    </row>
    <row r="288" spans="1:21" s="1" customFormat="1" x14ac:dyDescent="0.2">
      <c r="A288" s="200"/>
      <c r="B288" s="200"/>
      <c r="C288" s="200"/>
      <c r="D288" s="200"/>
      <c r="E288" s="200"/>
      <c r="F288" s="200"/>
      <c r="G288" s="200"/>
      <c r="H288" s="200"/>
      <c r="I288" s="209"/>
      <c r="J288" s="209"/>
      <c r="K288" s="209"/>
      <c r="L288" s="192"/>
      <c r="M288" s="192">
        <v>4</v>
      </c>
      <c r="N288" s="193" t="s">
        <v>103</v>
      </c>
      <c r="O288" s="194">
        <v>58493.919999999998</v>
      </c>
      <c r="P288" s="194">
        <v>80000</v>
      </c>
      <c r="Q288" s="194">
        <v>80000</v>
      </c>
      <c r="R288" s="194">
        <v>50000</v>
      </c>
      <c r="S288" s="194">
        <v>75300</v>
      </c>
      <c r="T288" s="307">
        <f t="shared" si="152"/>
        <v>62.5</v>
      </c>
      <c r="U288" s="307">
        <f t="shared" si="156"/>
        <v>94.125</v>
      </c>
    </row>
    <row r="289" spans="1:21" s="1" customFormat="1" x14ac:dyDescent="0.2">
      <c r="A289" s="209"/>
      <c r="B289" s="209"/>
      <c r="C289" s="209"/>
      <c r="D289" s="209"/>
      <c r="E289" s="209"/>
      <c r="F289" s="209"/>
      <c r="G289" s="209"/>
      <c r="H289" s="209"/>
      <c r="I289" s="209"/>
      <c r="J289" s="209"/>
      <c r="K289" s="209"/>
      <c r="L289" s="192"/>
      <c r="M289" s="192">
        <v>9</v>
      </c>
      <c r="N289" s="186" t="s">
        <v>298</v>
      </c>
      <c r="O289" s="194">
        <v>121067.06</v>
      </c>
      <c r="P289" s="194">
        <v>100000</v>
      </c>
      <c r="Q289" s="194">
        <v>70000</v>
      </c>
      <c r="R289" s="194">
        <v>50000</v>
      </c>
      <c r="S289" s="194">
        <v>24700</v>
      </c>
      <c r="T289" s="307">
        <f t="shared" si="152"/>
        <v>71.428571428571431</v>
      </c>
      <c r="U289" s="307">
        <f t="shared" si="156"/>
        <v>35.285714285714285</v>
      </c>
    </row>
    <row r="290" spans="1:21" s="1" customFormat="1" x14ac:dyDescent="0.2">
      <c r="A290" s="200"/>
      <c r="B290" s="200"/>
      <c r="C290" s="200"/>
      <c r="D290" s="200"/>
      <c r="E290" s="200"/>
      <c r="F290" s="200"/>
      <c r="G290" s="200"/>
      <c r="H290" s="200"/>
      <c r="I290" s="209"/>
      <c r="J290" s="209"/>
      <c r="K290" s="209"/>
      <c r="L290" s="16"/>
      <c r="M290" s="97"/>
      <c r="N290" s="202"/>
      <c r="O290" s="145"/>
      <c r="P290" s="145"/>
      <c r="Q290" s="145"/>
      <c r="R290" s="263"/>
      <c r="S290" s="263"/>
      <c r="T290" s="307"/>
      <c r="U290" s="307"/>
    </row>
    <row r="291" spans="1:21" s="43" customFormat="1" x14ac:dyDescent="0.2">
      <c r="B291" s="182"/>
      <c r="D291" s="48"/>
      <c r="E291" s="48">
        <v>4</v>
      </c>
      <c r="I291" s="209"/>
      <c r="J291" s="208">
        <v>9</v>
      </c>
      <c r="K291" s="209"/>
      <c r="L291" s="16" t="s">
        <v>183</v>
      </c>
      <c r="M291" s="72">
        <v>3</v>
      </c>
      <c r="N291" s="84" t="s">
        <v>118</v>
      </c>
      <c r="O291" s="115">
        <f t="shared" ref="O291:Q292" si="164">SUM(O292)</f>
        <v>179560.98</v>
      </c>
      <c r="P291" s="115">
        <f t="shared" si="164"/>
        <v>180000</v>
      </c>
      <c r="Q291" s="115">
        <f t="shared" si="164"/>
        <v>150000</v>
      </c>
      <c r="R291" s="115"/>
      <c r="S291" s="115"/>
      <c r="T291" s="307"/>
      <c r="U291" s="307"/>
    </row>
    <row r="292" spans="1:21" s="1" customFormat="1" x14ac:dyDescent="0.2">
      <c r="A292" s="15"/>
      <c r="B292" s="182"/>
      <c r="C292" s="15"/>
      <c r="D292" s="48"/>
      <c r="E292" s="48">
        <v>4</v>
      </c>
      <c r="F292" s="15"/>
      <c r="G292" s="15"/>
      <c r="H292" s="15"/>
      <c r="I292" s="209"/>
      <c r="J292" s="208">
        <v>9</v>
      </c>
      <c r="K292" s="209"/>
      <c r="L292" s="16" t="s">
        <v>183</v>
      </c>
      <c r="M292" s="71">
        <v>32</v>
      </c>
      <c r="N292" s="70" t="s">
        <v>3</v>
      </c>
      <c r="O292" s="116">
        <f t="shared" si="164"/>
        <v>179560.98</v>
      </c>
      <c r="P292" s="116">
        <f t="shared" si="164"/>
        <v>180000</v>
      </c>
      <c r="Q292" s="116">
        <f t="shared" si="164"/>
        <v>150000</v>
      </c>
      <c r="R292" s="115">
        <v>100000</v>
      </c>
      <c r="S292" s="115">
        <v>100000</v>
      </c>
      <c r="T292" s="307">
        <f t="shared" si="152"/>
        <v>66.666666666666657</v>
      </c>
      <c r="U292" s="307">
        <f t="shared" si="156"/>
        <v>66.666666666666657</v>
      </c>
    </row>
    <row r="293" spans="1:21" s="43" customFormat="1" x14ac:dyDescent="0.2">
      <c r="A293" s="37"/>
      <c r="B293" s="182"/>
      <c r="D293" s="48"/>
      <c r="E293" s="48">
        <v>4</v>
      </c>
      <c r="I293" s="209"/>
      <c r="J293" s="208">
        <v>9</v>
      </c>
      <c r="K293" s="209"/>
      <c r="L293" s="16" t="s">
        <v>183</v>
      </c>
      <c r="M293" s="72">
        <v>323</v>
      </c>
      <c r="N293" s="97" t="s">
        <v>6</v>
      </c>
      <c r="O293" s="115">
        <v>179560.98</v>
      </c>
      <c r="P293" s="115">
        <v>180000</v>
      </c>
      <c r="Q293" s="115">
        <v>150000</v>
      </c>
      <c r="R293" s="115"/>
      <c r="S293" s="115"/>
      <c r="T293" s="307"/>
      <c r="U293" s="307"/>
    </row>
    <row r="294" spans="1:21" s="267" customFormat="1" x14ac:dyDescent="0.2">
      <c r="A294" s="37"/>
      <c r="B294" s="266"/>
      <c r="D294" s="266"/>
      <c r="E294" s="266"/>
      <c r="J294" s="266"/>
      <c r="L294" s="16"/>
      <c r="M294" s="268"/>
      <c r="N294" s="97"/>
      <c r="O294" s="115"/>
      <c r="P294" s="115"/>
      <c r="Q294" s="115"/>
      <c r="R294" s="115"/>
      <c r="S294" s="115"/>
      <c r="T294" s="307"/>
      <c r="U294" s="307"/>
    </row>
    <row r="295" spans="1:21" s="1" customFormat="1" ht="25.5" x14ac:dyDescent="0.2">
      <c r="A295" s="51" t="s">
        <v>250</v>
      </c>
      <c r="B295" s="55">
        <v>1</v>
      </c>
      <c r="C295" s="15"/>
      <c r="D295" s="15"/>
      <c r="E295" s="15"/>
      <c r="F295" s="55">
        <v>5</v>
      </c>
      <c r="G295" s="15"/>
      <c r="H295" s="15"/>
      <c r="I295" s="209"/>
      <c r="J295" s="209"/>
      <c r="K295" s="209"/>
      <c r="L295" s="16"/>
      <c r="M295" s="97"/>
      <c r="N295" s="73" t="s">
        <v>253</v>
      </c>
      <c r="O295" s="117">
        <f t="shared" ref="O295:P295" si="165">SUM(O297)</f>
        <v>23400</v>
      </c>
      <c r="P295" s="117">
        <f t="shared" si="165"/>
        <v>30000</v>
      </c>
      <c r="Q295" s="117">
        <f t="shared" ref="Q295" si="166">SUM(Q297)</f>
        <v>50000</v>
      </c>
      <c r="R295" s="117">
        <f t="shared" ref="R295" si="167">SUM(R297)</f>
        <v>50000</v>
      </c>
      <c r="S295" s="117">
        <f t="shared" ref="S295" si="168">SUM(S297)</f>
        <v>50000</v>
      </c>
      <c r="T295" s="307">
        <f t="shared" ref="T295:T306" si="169">R295/Q295*100</f>
        <v>100</v>
      </c>
      <c r="U295" s="307">
        <f t="shared" si="156"/>
        <v>100</v>
      </c>
    </row>
    <row r="296" spans="1:21" s="1" customFormat="1" x14ac:dyDescent="0.2">
      <c r="A296" s="15"/>
      <c r="B296" s="15"/>
      <c r="C296" s="15"/>
      <c r="D296" s="15"/>
      <c r="E296" s="15"/>
      <c r="F296" s="15"/>
      <c r="G296" s="15"/>
      <c r="H296" s="15"/>
      <c r="I296" s="209"/>
      <c r="J296" s="209"/>
      <c r="K296" s="209"/>
      <c r="L296" s="16"/>
      <c r="M296" s="97"/>
      <c r="N296" s="83"/>
      <c r="O296" s="145"/>
      <c r="P296" s="145"/>
      <c r="Q296" s="145"/>
      <c r="R296" s="263"/>
      <c r="S296" s="263"/>
      <c r="T296" s="307"/>
      <c r="U296" s="307"/>
    </row>
    <row r="297" spans="1:21" s="1" customFormat="1" ht="25.5" x14ac:dyDescent="0.2">
      <c r="A297" s="53" t="s">
        <v>155</v>
      </c>
      <c r="B297" s="47"/>
      <c r="C297" s="47"/>
      <c r="D297" s="47"/>
      <c r="E297" s="47"/>
      <c r="F297" s="47"/>
      <c r="G297" s="47"/>
      <c r="H297" s="47"/>
      <c r="I297" s="209"/>
      <c r="J297" s="209"/>
      <c r="K297" s="209"/>
      <c r="L297" s="31" t="s">
        <v>201</v>
      </c>
      <c r="M297" s="105"/>
      <c r="N297" s="106" t="s">
        <v>148</v>
      </c>
      <c r="O297" s="118">
        <f t="shared" ref="O297:P297" si="170">SUM(O299)</f>
        <v>23400</v>
      </c>
      <c r="P297" s="118">
        <f t="shared" si="170"/>
        <v>30000</v>
      </c>
      <c r="Q297" s="118">
        <f t="shared" ref="Q297" si="171">SUM(Q299)</f>
        <v>50000</v>
      </c>
      <c r="R297" s="118">
        <f t="shared" ref="R297" si="172">SUM(R299)</f>
        <v>50000</v>
      </c>
      <c r="S297" s="118">
        <f t="shared" ref="S297" si="173">SUM(S299)</f>
        <v>50000</v>
      </c>
      <c r="T297" s="307">
        <f t="shared" si="169"/>
        <v>100</v>
      </c>
      <c r="U297" s="307">
        <f t="shared" si="156"/>
        <v>100</v>
      </c>
    </row>
    <row r="298" spans="1:21" s="1" customFormat="1" x14ac:dyDescent="0.2">
      <c r="A298" s="47"/>
      <c r="B298" s="47"/>
      <c r="C298" s="47"/>
      <c r="D298" s="47"/>
      <c r="E298" s="47"/>
      <c r="F298" s="47"/>
      <c r="G298" s="47"/>
      <c r="H298" s="47"/>
      <c r="I298" s="209"/>
      <c r="J298" s="209"/>
      <c r="K298" s="209"/>
      <c r="L298" s="16"/>
      <c r="M298" s="97"/>
      <c r="N298" s="83"/>
      <c r="O298" s="145"/>
      <c r="P298" s="145"/>
      <c r="Q298" s="145"/>
      <c r="R298" s="263"/>
      <c r="S298" s="263"/>
      <c r="T298" s="307"/>
      <c r="U298" s="307"/>
    </row>
    <row r="299" spans="1:21" s="1" customFormat="1" x14ac:dyDescent="0.2">
      <c r="A299" s="27" t="s">
        <v>254</v>
      </c>
      <c r="B299" s="15"/>
      <c r="C299" s="15"/>
      <c r="D299" s="15"/>
      <c r="E299" s="15"/>
      <c r="F299" s="15"/>
      <c r="G299" s="15"/>
      <c r="H299" s="15"/>
      <c r="I299" s="209"/>
      <c r="J299" s="209"/>
      <c r="K299" s="209"/>
      <c r="L299" s="36" t="s">
        <v>142</v>
      </c>
      <c r="M299" s="108"/>
      <c r="N299" s="109" t="s">
        <v>231</v>
      </c>
      <c r="O299" s="146">
        <f t="shared" ref="O299:P299" si="174">SUM(O305)</f>
        <v>23400</v>
      </c>
      <c r="P299" s="146">
        <f t="shared" si="174"/>
        <v>30000</v>
      </c>
      <c r="Q299" s="146">
        <f t="shared" ref="Q299" si="175">SUM(Q305)</f>
        <v>50000</v>
      </c>
      <c r="R299" s="261">
        <f>SUM(R306)</f>
        <v>50000</v>
      </c>
      <c r="S299" s="261">
        <f>SUM(S306)</f>
        <v>50000</v>
      </c>
      <c r="T299" s="307">
        <f t="shared" si="169"/>
        <v>100</v>
      </c>
      <c r="U299" s="307">
        <f t="shared" si="156"/>
        <v>100</v>
      </c>
    </row>
    <row r="300" spans="1:21" s="1" customFormat="1" x14ac:dyDescent="0.2">
      <c r="A300" s="15"/>
      <c r="B300" s="15"/>
      <c r="C300" s="15"/>
      <c r="D300" s="15"/>
      <c r="E300" s="15"/>
      <c r="F300" s="15"/>
      <c r="G300" s="15"/>
      <c r="H300" s="15"/>
      <c r="I300" s="209"/>
      <c r="J300" s="209"/>
      <c r="K300" s="209"/>
      <c r="L300" s="16"/>
      <c r="M300" s="120"/>
      <c r="N300" s="121"/>
      <c r="O300" s="145"/>
      <c r="P300" s="145"/>
      <c r="Q300" s="145"/>
      <c r="R300" s="263"/>
      <c r="S300" s="263"/>
      <c r="T300" s="307"/>
      <c r="U300" s="307"/>
    </row>
    <row r="301" spans="1:21" s="1" customFormat="1" x14ac:dyDescent="0.2">
      <c r="A301" s="183"/>
      <c r="B301" s="183"/>
      <c r="C301" s="183"/>
      <c r="D301" s="183"/>
      <c r="E301" s="183"/>
      <c r="F301" s="183"/>
      <c r="G301" s="183"/>
      <c r="H301" s="183"/>
      <c r="I301" s="209"/>
      <c r="J301" s="209"/>
      <c r="K301" s="209"/>
      <c r="L301" s="16"/>
      <c r="M301" s="120"/>
      <c r="N301" s="186" t="s">
        <v>293</v>
      </c>
      <c r="O301" s="194">
        <f>SUM(O302:O303)</f>
        <v>23400</v>
      </c>
      <c r="P301" s="194">
        <f>SUM(P302:P303)</f>
        <v>30000</v>
      </c>
      <c r="Q301" s="194">
        <f>SUM(Q302:Q303)</f>
        <v>50000</v>
      </c>
      <c r="R301" s="194">
        <f t="shared" ref="R301" si="176">SUM(R302:R303)</f>
        <v>50000</v>
      </c>
      <c r="S301" s="194">
        <f t="shared" ref="S301" si="177">SUM(S302:S303)</f>
        <v>50000</v>
      </c>
      <c r="T301" s="307">
        <f t="shared" si="169"/>
        <v>100</v>
      </c>
      <c r="U301" s="307">
        <f t="shared" si="156"/>
        <v>100</v>
      </c>
    </row>
    <row r="302" spans="1:21" s="1" customFormat="1" x14ac:dyDescent="0.2">
      <c r="A302" s="183"/>
      <c r="B302" s="183"/>
      <c r="C302" s="183"/>
      <c r="D302" s="183"/>
      <c r="E302" s="183"/>
      <c r="F302" s="183"/>
      <c r="G302" s="183"/>
      <c r="H302" s="183"/>
      <c r="I302" s="209"/>
      <c r="J302" s="209"/>
      <c r="K302" s="209"/>
      <c r="L302" s="16"/>
      <c r="M302" s="195" t="s">
        <v>289</v>
      </c>
      <c r="N302" s="186" t="s">
        <v>294</v>
      </c>
      <c r="O302" s="194">
        <v>8430</v>
      </c>
      <c r="P302" s="194">
        <v>15000</v>
      </c>
      <c r="Q302" s="194">
        <v>25000</v>
      </c>
      <c r="R302" s="194">
        <v>0</v>
      </c>
      <c r="S302" s="194">
        <v>0</v>
      </c>
      <c r="T302" s="307">
        <f t="shared" si="169"/>
        <v>0</v>
      </c>
      <c r="U302" s="307">
        <f t="shared" si="156"/>
        <v>0</v>
      </c>
    </row>
    <row r="303" spans="1:21" s="1" customFormat="1" x14ac:dyDescent="0.2">
      <c r="A303" s="183"/>
      <c r="B303" s="183"/>
      <c r="C303" s="183"/>
      <c r="D303" s="183"/>
      <c r="E303" s="183"/>
      <c r="F303" s="183"/>
      <c r="G303" s="183"/>
      <c r="H303" s="183"/>
      <c r="I303" s="209"/>
      <c r="J303" s="209"/>
      <c r="K303" s="209"/>
      <c r="L303" s="16"/>
      <c r="M303" s="195" t="s">
        <v>34</v>
      </c>
      <c r="N303" s="186" t="s">
        <v>104</v>
      </c>
      <c r="O303" s="194">
        <v>14970</v>
      </c>
      <c r="P303" s="194">
        <v>15000</v>
      </c>
      <c r="Q303" s="194">
        <v>25000</v>
      </c>
      <c r="R303" s="194">
        <v>50000</v>
      </c>
      <c r="S303" s="194">
        <v>50000</v>
      </c>
      <c r="T303" s="307">
        <f t="shared" si="169"/>
        <v>200</v>
      </c>
      <c r="U303" s="307">
        <f t="shared" si="156"/>
        <v>200</v>
      </c>
    </row>
    <row r="304" spans="1:21" s="1" customFormat="1" x14ac:dyDescent="0.2">
      <c r="A304" s="183"/>
      <c r="B304" s="183"/>
      <c r="C304" s="183"/>
      <c r="D304" s="183"/>
      <c r="E304" s="183"/>
      <c r="F304" s="183"/>
      <c r="G304" s="183"/>
      <c r="H304" s="183"/>
      <c r="I304" s="209"/>
      <c r="J304" s="209"/>
      <c r="K304" s="209"/>
      <c r="L304" s="16"/>
      <c r="M304" s="120"/>
      <c r="N304" s="121"/>
      <c r="O304" s="145"/>
      <c r="P304" s="145"/>
      <c r="Q304" s="145"/>
      <c r="R304" s="263"/>
      <c r="S304" s="263"/>
      <c r="T304" s="307"/>
      <c r="U304" s="307"/>
    </row>
    <row r="305" spans="1:21" s="1" customFormat="1" x14ac:dyDescent="0.2">
      <c r="A305" s="15"/>
      <c r="B305" s="48">
        <v>1</v>
      </c>
      <c r="C305" s="15"/>
      <c r="D305" s="15"/>
      <c r="E305" s="15"/>
      <c r="F305" s="182">
        <v>5</v>
      </c>
      <c r="G305" s="15"/>
      <c r="H305" s="15"/>
      <c r="I305" s="209"/>
      <c r="J305" s="209"/>
      <c r="K305" s="209"/>
      <c r="L305" s="16" t="s">
        <v>142</v>
      </c>
      <c r="M305" s="72">
        <v>3</v>
      </c>
      <c r="N305" s="84" t="s">
        <v>118</v>
      </c>
      <c r="O305" s="115">
        <f t="shared" ref="O305:Q306" si="178">SUM(O306)</f>
        <v>23400</v>
      </c>
      <c r="P305" s="115">
        <f t="shared" si="178"/>
        <v>30000</v>
      </c>
      <c r="Q305" s="115">
        <f t="shared" si="178"/>
        <v>50000</v>
      </c>
      <c r="R305" s="115"/>
      <c r="S305" s="115"/>
      <c r="T305" s="307"/>
      <c r="U305" s="307"/>
    </row>
    <row r="306" spans="1:21" s="1" customFormat="1" x14ac:dyDescent="0.2">
      <c r="A306" s="15"/>
      <c r="B306" s="48">
        <v>1</v>
      </c>
      <c r="C306" s="15"/>
      <c r="D306" s="15"/>
      <c r="E306" s="15"/>
      <c r="F306" s="182">
        <v>5</v>
      </c>
      <c r="G306" s="15"/>
      <c r="H306" s="15"/>
      <c r="I306" s="209"/>
      <c r="J306" s="209"/>
      <c r="K306" s="209"/>
      <c r="L306" s="16" t="s">
        <v>142</v>
      </c>
      <c r="M306" s="92" t="s">
        <v>69</v>
      </c>
      <c r="N306" s="70" t="s">
        <v>17</v>
      </c>
      <c r="O306" s="116">
        <f t="shared" si="178"/>
        <v>23400</v>
      </c>
      <c r="P306" s="116">
        <f t="shared" si="178"/>
        <v>30000</v>
      </c>
      <c r="Q306" s="116">
        <f t="shared" si="178"/>
        <v>50000</v>
      </c>
      <c r="R306" s="115">
        <v>50000</v>
      </c>
      <c r="S306" s="115">
        <v>50000</v>
      </c>
      <c r="T306" s="307">
        <f t="shared" si="169"/>
        <v>100</v>
      </c>
      <c r="U306" s="307">
        <f t="shared" si="156"/>
        <v>100</v>
      </c>
    </row>
    <row r="307" spans="1:21" s="1" customFormat="1" ht="51" x14ac:dyDescent="0.2">
      <c r="A307" s="15"/>
      <c r="B307" s="48">
        <v>1</v>
      </c>
      <c r="C307" s="15"/>
      <c r="D307" s="15"/>
      <c r="E307" s="15"/>
      <c r="F307" s="182">
        <v>5</v>
      </c>
      <c r="G307" s="15"/>
      <c r="H307" s="15"/>
      <c r="I307" s="209"/>
      <c r="J307" s="209"/>
      <c r="K307" s="209"/>
      <c r="L307" s="16" t="s">
        <v>142</v>
      </c>
      <c r="M307" s="83" t="s">
        <v>70</v>
      </c>
      <c r="N307" s="242" t="s">
        <v>130</v>
      </c>
      <c r="O307" s="115">
        <v>23400</v>
      </c>
      <c r="P307" s="115">
        <v>30000</v>
      </c>
      <c r="Q307" s="115">
        <v>50000</v>
      </c>
      <c r="R307" s="115"/>
      <c r="S307" s="115"/>
      <c r="T307" s="307"/>
      <c r="U307" s="307"/>
    </row>
    <row r="308" spans="1:21" s="1" customFormat="1" x14ac:dyDescent="0.2">
      <c r="A308" s="157"/>
      <c r="B308" s="154"/>
      <c r="C308" s="157"/>
      <c r="D308" s="157"/>
      <c r="E308" s="157"/>
      <c r="F308" s="157"/>
      <c r="G308" s="157"/>
      <c r="H308" s="157"/>
      <c r="I308" s="209"/>
      <c r="J308" s="209"/>
      <c r="K308" s="209"/>
      <c r="L308" s="16"/>
      <c r="M308" s="155"/>
      <c r="N308" s="84"/>
      <c r="O308" s="115"/>
      <c r="P308" s="115"/>
      <c r="Q308" s="115"/>
      <c r="R308" s="115"/>
      <c r="S308" s="115"/>
      <c r="T308" s="307"/>
      <c r="U308" s="307"/>
    </row>
    <row r="309" spans="1:21" s="1" customFormat="1" ht="25.5" x14ac:dyDescent="0.2">
      <c r="A309" s="51" t="s">
        <v>255</v>
      </c>
      <c r="B309" s="55">
        <v>1</v>
      </c>
      <c r="C309" s="128"/>
      <c r="D309" s="128"/>
      <c r="E309" s="128"/>
      <c r="F309" s="128"/>
      <c r="G309" s="128"/>
      <c r="H309" s="128"/>
      <c r="I309" s="209"/>
      <c r="J309" s="209"/>
      <c r="K309" s="209"/>
      <c r="L309" s="16"/>
      <c r="M309" s="97"/>
      <c r="N309" s="73" t="s">
        <v>256</v>
      </c>
      <c r="O309" s="117">
        <f t="shared" ref="O309:P309" si="179">SUM(O311)</f>
        <v>1800</v>
      </c>
      <c r="P309" s="117">
        <f t="shared" si="179"/>
        <v>2000</v>
      </c>
      <c r="Q309" s="117">
        <f t="shared" ref="Q309" si="180">SUM(Q311)</f>
        <v>1200</v>
      </c>
      <c r="R309" s="117">
        <f>SUM(R311)</f>
        <v>2000</v>
      </c>
      <c r="S309" s="117">
        <f>SUM(S311)</f>
        <v>2000</v>
      </c>
      <c r="T309" s="307">
        <f t="shared" ref="T309:T355" si="181">R309/Q309*100</f>
        <v>166.66666666666669</v>
      </c>
      <c r="U309" s="307">
        <f t="shared" si="156"/>
        <v>166.66666666666669</v>
      </c>
    </row>
    <row r="310" spans="1:21" s="1" customFormat="1" x14ac:dyDescent="0.2">
      <c r="A310" s="15"/>
      <c r="B310" s="15"/>
      <c r="C310" s="15"/>
      <c r="D310" s="15"/>
      <c r="E310" s="15"/>
      <c r="F310" s="15"/>
      <c r="G310" s="15"/>
      <c r="H310" s="15"/>
      <c r="I310" s="209"/>
      <c r="J310" s="209"/>
      <c r="K310" s="209"/>
      <c r="L310" s="16"/>
      <c r="M310" s="83"/>
      <c r="N310" s="84"/>
      <c r="O310" s="147"/>
      <c r="P310" s="147"/>
      <c r="Q310" s="147"/>
      <c r="R310" s="116"/>
      <c r="S310" s="116"/>
      <c r="T310" s="307"/>
      <c r="U310" s="307"/>
    </row>
    <row r="311" spans="1:21" s="1" customFormat="1" ht="25.5" x14ac:dyDescent="0.2">
      <c r="A311" s="53" t="s">
        <v>113</v>
      </c>
      <c r="B311" s="15"/>
      <c r="C311" s="15"/>
      <c r="D311" s="15"/>
      <c r="E311" s="15"/>
      <c r="F311" s="15"/>
      <c r="G311" s="15"/>
      <c r="H311" s="15"/>
      <c r="I311" s="209"/>
      <c r="J311" s="209"/>
      <c r="K311" s="209"/>
      <c r="L311" s="31" t="s">
        <v>195</v>
      </c>
      <c r="M311" s="105"/>
      <c r="N311" s="106" t="s">
        <v>120</v>
      </c>
      <c r="O311" s="118">
        <f t="shared" ref="O311:S311" si="182">SUM(O313)</f>
        <v>1800</v>
      </c>
      <c r="P311" s="118">
        <f t="shared" si="182"/>
        <v>2000</v>
      </c>
      <c r="Q311" s="118">
        <f t="shared" si="182"/>
        <v>1200</v>
      </c>
      <c r="R311" s="118">
        <f t="shared" si="182"/>
        <v>2000</v>
      </c>
      <c r="S311" s="118">
        <f t="shared" si="182"/>
        <v>2000</v>
      </c>
      <c r="T311" s="307">
        <f t="shared" si="181"/>
        <v>166.66666666666669</v>
      </c>
      <c r="U311" s="307">
        <f t="shared" si="156"/>
        <v>166.66666666666669</v>
      </c>
    </row>
    <row r="312" spans="1:21" s="1" customFormat="1" x14ac:dyDescent="0.2">
      <c r="A312" s="47"/>
      <c r="B312" s="47"/>
      <c r="C312" s="47"/>
      <c r="D312" s="47"/>
      <c r="E312" s="47"/>
      <c r="F312" s="47"/>
      <c r="G312" s="47"/>
      <c r="H312" s="47"/>
      <c r="I312" s="209"/>
      <c r="J312" s="209"/>
      <c r="K312" s="209"/>
      <c r="L312" s="16"/>
      <c r="M312" s="83"/>
      <c r="N312" s="84"/>
      <c r="O312" s="146"/>
      <c r="P312" s="146"/>
      <c r="Q312" s="146"/>
      <c r="R312" s="115"/>
      <c r="S312" s="115"/>
      <c r="T312" s="307"/>
      <c r="U312" s="307"/>
    </row>
    <row r="313" spans="1:21" s="1" customFormat="1" ht="25.5" x14ac:dyDescent="0.2">
      <c r="A313" s="54" t="s">
        <v>328</v>
      </c>
      <c r="B313" s="42"/>
      <c r="C313" s="42"/>
      <c r="D313" s="42"/>
      <c r="E313" s="42"/>
      <c r="F313" s="42"/>
      <c r="G313" s="42"/>
      <c r="H313" s="42"/>
      <c r="I313" s="209"/>
      <c r="J313" s="209"/>
      <c r="K313" s="209"/>
      <c r="L313" s="36" t="s">
        <v>185</v>
      </c>
      <c r="M313" s="108"/>
      <c r="N313" s="109" t="s">
        <v>180</v>
      </c>
      <c r="O313" s="146">
        <f>SUM(O319)</f>
        <v>1800</v>
      </c>
      <c r="P313" s="146">
        <f>SUM(P319)</f>
        <v>2000</v>
      </c>
      <c r="Q313" s="146">
        <f>SUM(Q319)</f>
        <v>1200</v>
      </c>
      <c r="R313" s="261">
        <f>SUM(R320)</f>
        <v>2000</v>
      </c>
      <c r="S313" s="261">
        <f>SUM(S320)</f>
        <v>2000</v>
      </c>
      <c r="T313" s="307">
        <f t="shared" si="181"/>
        <v>166.66666666666669</v>
      </c>
      <c r="U313" s="307">
        <f t="shared" si="156"/>
        <v>166.66666666666669</v>
      </c>
    </row>
    <row r="314" spans="1:21" s="1" customFormat="1" x14ac:dyDescent="0.2">
      <c r="A314" s="44"/>
      <c r="B314" s="44"/>
      <c r="C314" s="44"/>
      <c r="D314" s="44"/>
      <c r="E314" s="44"/>
      <c r="F314" s="44"/>
      <c r="G314" s="44"/>
      <c r="H314" s="44"/>
      <c r="I314" s="209"/>
      <c r="J314" s="209"/>
      <c r="K314" s="209"/>
      <c r="L314" s="16"/>
      <c r="M314" s="83"/>
      <c r="N314" s="84"/>
      <c r="O314" s="145"/>
      <c r="P314" s="145"/>
      <c r="Q314" s="145"/>
      <c r="R314" s="263"/>
      <c r="S314" s="263"/>
      <c r="T314" s="307"/>
      <c r="U314" s="307"/>
    </row>
    <row r="315" spans="1:21" s="1" customFormat="1" x14ac:dyDescent="0.2">
      <c r="A315" s="183"/>
      <c r="B315" s="183"/>
      <c r="C315" s="183"/>
      <c r="D315" s="183"/>
      <c r="E315" s="183"/>
      <c r="F315" s="183"/>
      <c r="G315" s="183"/>
      <c r="H315" s="183"/>
      <c r="I315" s="209"/>
      <c r="J315" s="209"/>
      <c r="K315" s="209"/>
      <c r="L315" s="16"/>
      <c r="M315" s="184"/>
      <c r="N315" s="186" t="s">
        <v>293</v>
      </c>
      <c r="O315" s="194">
        <f t="shared" ref="O315:S315" si="183">SUM(O316:O317)</f>
        <v>1800</v>
      </c>
      <c r="P315" s="194">
        <f t="shared" si="183"/>
        <v>2000</v>
      </c>
      <c r="Q315" s="194">
        <f t="shared" si="183"/>
        <v>1200</v>
      </c>
      <c r="R315" s="194">
        <f t="shared" si="183"/>
        <v>2000</v>
      </c>
      <c r="S315" s="194">
        <f t="shared" si="183"/>
        <v>2000</v>
      </c>
      <c r="T315" s="307">
        <f t="shared" si="181"/>
        <v>166.66666666666669</v>
      </c>
      <c r="U315" s="307">
        <f t="shared" si="156"/>
        <v>166.66666666666669</v>
      </c>
    </row>
    <row r="316" spans="1:21" s="1" customFormat="1" x14ac:dyDescent="0.2">
      <c r="A316" s="183"/>
      <c r="B316" s="183"/>
      <c r="C316" s="183"/>
      <c r="D316" s="183"/>
      <c r="E316" s="183"/>
      <c r="F316" s="183"/>
      <c r="G316" s="183"/>
      <c r="H316" s="183"/>
      <c r="I316" s="209"/>
      <c r="J316" s="209"/>
      <c r="K316" s="209"/>
      <c r="L316" s="16"/>
      <c r="M316" s="195" t="s">
        <v>289</v>
      </c>
      <c r="N316" s="186" t="s">
        <v>294</v>
      </c>
      <c r="O316" s="194">
        <v>1800</v>
      </c>
      <c r="P316" s="194">
        <v>0</v>
      </c>
      <c r="Q316" s="194">
        <v>0</v>
      </c>
      <c r="R316" s="194">
        <v>0</v>
      </c>
      <c r="S316" s="194">
        <v>0</v>
      </c>
      <c r="T316" s="307">
        <v>0</v>
      </c>
      <c r="U316" s="307">
        <v>0</v>
      </c>
    </row>
    <row r="317" spans="1:21" s="1" customFormat="1" x14ac:dyDescent="0.2">
      <c r="A317" s="212"/>
      <c r="B317" s="212"/>
      <c r="C317" s="212"/>
      <c r="D317" s="212"/>
      <c r="E317" s="212"/>
      <c r="F317" s="212"/>
      <c r="G317" s="212"/>
      <c r="H317" s="212"/>
      <c r="I317" s="212"/>
      <c r="J317" s="212"/>
      <c r="K317" s="212"/>
      <c r="L317" s="16"/>
      <c r="M317" s="192">
        <v>9</v>
      </c>
      <c r="N317" s="186" t="s">
        <v>298</v>
      </c>
      <c r="O317" s="194">
        <v>0</v>
      </c>
      <c r="P317" s="194">
        <v>2000</v>
      </c>
      <c r="Q317" s="194">
        <v>1200</v>
      </c>
      <c r="R317" s="194">
        <v>2000</v>
      </c>
      <c r="S317" s="194">
        <v>2000</v>
      </c>
      <c r="T317" s="307">
        <f t="shared" si="181"/>
        <v>166.66666666666669</v>
      </c>
      <c r="U317" s="307">
        <f t="shared" si="156"/>
        <v>166.66666666666669</v>
      </c>
    </row>
    <row r="318" spans="1:21" s="1" customFormat="1" x14ac:dyDescent="0.2">
      <c r="A318" s="183"/>
      <c r="B318" s="183"/>
      <c r="C318" s="183"/>
      <c r="D318" s="183"/>
      <c r="E318" s="183"/>
      <c r="F318" s="183"/>
      <c r="G318" s="183"/>
      <c r="H318" s="183"/>
      <c r="I318" s="209"/>
      <c r="J318" s="209"/>
      <c r="K318" s="209"/>
      <c r="L318" s="16"/>
      <c r="M318" s="184"/>
      <c r="N318" s="84"/>
      <c r="O318" s="145"/>
      <c r="P318" s="145"/>
      <c r="Q318" s="145"/>
      <c r="R318" s="263"/>
      <c r="S318" s="263"/>
      <c r="T318" s="307"/>
      <c r="U318" s="307"/>
    </row>
    <row r="319" spans="1:21" s="1" customFormat="1" x14ac:dyDescent="0.2">
      <c r="A319" s="44"/>
      <c r="B319" s="48">
        <v>1</v>
      </c>
      <c r="C319" s="44"/>
      <c r="D319" s="44"/>
      <c r="E319" s="44"/>
      <c r="F319" s="44"/>
      <c r="G319" s="44"/>
      <c r="H319" s="44"/>
      <c r="I319" s="209"/>
      <c r="J319" s="309">
        <v>9</v>
      </c>
      <c r="K319" s="209"/>
      <c r="L319" s="16" t="s">
        <v>185</v>
      </c>
      <c r="M319" s="72">
        <v>3</v>
      </c>
      <c r="N319" s="84" t="s">
        <v>118</v>
      </c>
      <c r="O319" s="115">
        <f>SUM(O320)</f>
        <v>1800</v>
      </c>
      <c r="P319" s="115">
        <f>SUM(P320)</f>
        <v>2000</v>
      </c>
      <c r="Q319" s="115">
        <f>SUM(Q320)</f>
        <v>1200</v>
      </c>
      <c r="R319" s="115"/>
      <c r="S319" s="115"/>
      <c r="T319" s="307"/>
      <c r="U319" s="307"/>
    </row>
    <row r="320" spans="1:21" s="38" customFormat="1" x14ac:dyDescent="0.2">
      <c r="B320" s="9">
        <v>1</v>
      </c>
      <c r="J320" s="9">
        <v>9</v>
      </c>
      <c r="L320" s="16" t="s">
        <v>185</v>
      </c>
      <c r="M320" s="92" t="s">
        <v>62</v>
      </c>
      <c r="N320" s="70" t="s">
        <v>3</v>
      </c>
      <c r="O320" s="116">
        <f t="shared" ref="O320:Q320" si="184">SUM(O321)</f>
        <v>1800</v>
      </c>
      <c r="P320" s="116">
        <f t="shared" si="184"/>
        <v>2000</v>
      </c>
      <c r="Q320" s="116">
        <f t="shared" si="184"/>
        <v>1200</v>
      </c>
      <c r="R320" s="115">
        <v>2000</v>
      </c>
      <c r="S320" s="115">
        <v>2000</v>
      </c>
      <c r="T320" s="307">
        <f t="shared" si="181"/>
        <v>166.66666666666669</v>
      </c>
      <c r="U320" s="307">
        <f t="shared" si="156"/>
        <v>166.66666666666669</v>
      </c>
    </row>
    <row r="321" spans="1:21" s="1" customFormat="1" ht="25.5" x14ac:dyDescent="0.2">
      <c r="A321" s="62"/>
      <c r="B321" s="63">
        <v>1</v>
      </c>
      <c r="C321" s="62"/>
      <c r="D321" s="62"/>
      <c r="E321" s="62"/>
      <c r="F321" s="62"/>
      <c r="G321" s="62"/>
      <c r="H321" s="62"/>
      <c r="I321" s="209"/>
      <c r="J321" s="309">
        <v>9</v>
      </c>
      <c r="K321" s="209"/>
      <c r="L321" s="16" t="s">
        <v>185</v>
      </c>
      <c r="M321" s="83" t="s">
        <v>66</v>
      </c>
      <c r="N321" s="84" t="s">
        <v>7</v>
      </c>
      <c r="O321" s="115">
        <v>1800</v>
      </c>
      <c r="P321" s="115">
        <v>2000</v>
      </c>
      <c r="Q321" s="115">
        <v>1200</v>
      </c>
      <c r="R321" s="115"/>
      <c r="S321" s="115"/>
      <c r="T321" s="307"/>
      <c r="U321" s="307"/>
    </row>
    <row r="322" spans="1:21" s="1" customFormat="1" x14ac:dyDescent="0.2">
      <c r="A322" s="157"/>
      <c r="B322" s="154"/>
      <c r="C322" s="157"/>
      <c r="D322" s="157"/>
      <c r="E322" s="157"/>
      <c r="F322" s="157"/>
      <c r="G322" s="157"/>
      <c r="H322" s="157"/>
      <c r="I322" s="209"/>
      <c r="J322" s="209"/>
      <c r="K322" s="209"/>
      <c r="L322" s="16"/>
      <c r="M322" s="155"/>
      <c r="N322" s="84"/>
      <c r="O322" s="115"/>
      <c r="P322" s="115"/>
      <c r="Q322" s="115"/>
      <c r="R322" s="115"/>
      <c r="S322" s="115"/>
      <c r="T322" s="307"/>
      <c r="U322" s="307"/>
    </row>
    <row r="323" spans="1:21" s="1" customFormat="1" x14ac:dyDescent="0.2">
      <c r="A323" s="51" t="s">
        <v>128</v>
      </c>
      <c r="B323" s="55">
        <v>1</v>
      </c>
      <c r="C323" s="55"/>
      <c r="D323" s="55"/>
      <c r="E323" s="15"/>
      <c r="F323" s="55">
        <v>5</v>
      </c>
      <c r="G323" s="15"/>
      <c r="H323" s="15"/>
      <c r="I323" s="209"/>
      <c r="J323" s="209"/>
      <c r="K323" s="209"/>
      <c r="L323" s="16"/>
      <c r="M323" s="97"/>
      <c r="N323" s="73" t="s">
        <v>257</v>
      </c>
      <c r="O323" s="117">
        <f>SUM(O325)</f>
        <v>13491.05</v>
      </c>
      <c r="P323" s="117">
        <f>SUM(P325)</f>
        <v>30000</v>
      </c>
      <c r="Q323" s="117">
        <f>SUM(Q325)</f>
        <v>30000</v>
      </c>
      <c r="R323" s="117">
        <f t="shared" ref="R323" si="185">SUM(R325)</f>
        <v>40000</v>
      </c>
      <c r="S323" s="117">
        <f t="shared" ref="S323" si="186">SUM(S325)</f>
        <v>40000</v>
      </c>
      <c r="T323" s="307">
        <f t="shared" si="181"/>
        <v>133.33333333333331</v>
      </c>
      <c r="U323" s="307">
        <f t="shared" si="156"/>
        <v>133.33333333333331</v>
      </c>
    </row>
    <row r="324" spans="1:21" s="1" customFormat="1" x14ac:dyDescent="0.2">
      <c r="A324" s="51"/>
      <c r="B324" s="55"/>
      <c r="C324" s="55"/>
      <c r="D324" s="55"/>
      <c r="E324" s="125"/>
      <c r="F324" s="55"/>
      <c r="G324" s="125"/>
      <c r="H324" s="125"/>
      <c r="I324" s="209"/>
      <c r="J324" s="209"/>
      <c r="K324" s="209"/>
      <c r="L324" s="16"/>
      <c r="M324" s="97"/>
      <c r="N324" s="73"/>
      <c r="O324" s="146"/>
      <c r="P324" s="146"/>
      <c r="Q324" s="146"/>
      <c r="R324" s="117"/>
      <c r="S324" s="117"/>
      <c r="T324" s="307"/>
      <c r="U324" s="307"/>
    </row>
    <row r="325" spans="1:21" s="1" customFormat="1" ht="25.5" x14ac:dyDescent="0.2">
      <c r="A325" s="53" t="s">
        <v>156</v>
      </c>
      <c r="B325" s="47"/>
      <c r="C325" s="47"/>
      <c r="D325" s="47"/>
      <c r="E325" s="47"/>
      <c r="F325" s="47"/>
      <c r="G325" s="47"/>
      <c r="H325" s="47"/>
      <c r="I325" s="209"/>
      <c r="J325" s="209"/>
      <c r="K325" s="209"/>
      <c r="L325" s="31" t="s">
        <v>157</v>
      </c>
      <c r="M325" s="105"/>
      <c r="N325" s="106" t="s">
        <v>149</v>
      </c>
      <c r="O325" s="118">
        <f t="shared" ref="O325:S325" si="187">SUM(O327+O337)</f>
        <v>13491.05</v>
      </c>
      <c r="P325" s="118">
        <f t="shared" si="187"/>
        <v>30000</v>
      </c>
      <c r="Q325" s="118">
        <f t="shared" si="187"/>
        <v>30000</v>
      </c>
      <c r="R325" s="118">
        <f t="shared" si="187"/>
        <v>40000</v>
      </c>
      <c r="S325" s="118">
        <f t="shared" si="187"/>
        <v>40000</v>
      </c>
      <c r="T325" s="307">
        <f t="shared" si="181"/>
        <v>133.33333333333331</v>
      </c>
      <c r="U325" s="307">
        <f t="shared" si="156"/>
        <v>133.33333333333331</v>
      </c>
    </row>
    <row r="326" spans="1:21" s="1" customFormat="1" x14ac:dyDescent="0.2">
      <c r="A326" s="15"/>
      <c r="B326" s="15"/>
      <c r="C326" s="15"/>
      <c r="D326" s="15"/>
      <c r="E326" s="15"/>
      <c r="F326" s="15"/>
      <c r="G326" s="15"/>
      <c r="H326" s="15"/>
      <c r="I326" s="209"/>
      <c r="J326" s="209"/>
      <c r="K326" s="209"/>
      <c r="L326" s="16"/>
      <c r="M326" s="97"/>
      <c r="N326" s="83"/>
      <c r="O326" s="145"/>
      <c r="P326" s="145"/>
      <c r="Q326" s="145"/>
      <c r="R326" s="263"/>
      <c r="S326" s="263"/>
      <c r="T326" s="307"/>
      <c r="U326" s="307"/>
    </row>
    <row r="327" spans="1:21" s="1" customFormat="1" ht="38.25" x14ac:dyDescent="0.2">
      <c r="A327" s="27" t="s">
        <v>258</v>
      </c>
      <c r="B327" s="15"/>
      <c r="C327" s="15"/>
      <c r="D327" s="15"/>
      <c r="E327" s="15"/>
      <c r="F327" s="15"/>
      <c r="G327" s="15"/>
      <c r="H327" s="15"/>
      <c r="I327" s="209"/>
      <c r="J327" s="209"/>
      <c r="K327" s="209"/>
      <c r="L327" s="36" t="s">
        <v>158</v>
      </c>
      <c r="M327" s="108"/>
      <c r="N327" s="109" t="s">
        <v>233</v>
      </c>
      <c r="O327" s="146">
        <f t="shared" ref="O327:P327" si="188">SUM(O333)</f>
        <v>13491.05</v>
      </c>
      <c r="P327" s="146">
        <f t="shared" si="188"/>
        <v>20000</v>
      </c>
      <c r="Q327" s="146">
        <f t="shared" ref="Q327" si="189">SUM(Q333)</f>
        <v>20000</v>
      </c>
      <c r="R327" s="261">
        <f>SUM(R334)</f>
        <v>30000</v>
      </c>
      <c r="S327" s="261">
        <f>SUM(S334)</f>
        <v>30000</v>
      </c>
      <c r="T327" s="307">
        <f t="shared" si="181"/>
        <v>150</v>
      </c>
      <c r="U327" s="307">
        <f t="shared" si="156"/>
        <v>150</v>
      </c>
    </row>
    <row r="328" spans="1:21" s="1" customFormat="1" x14ac:dyDescent="0.2">
      <c r="A328" s="27"/>
      <c r="B328" s="183"/>
      <c r="C328" s="183"/>
      <c r="D328" s="183"/>
      <c r="E328" s="183"/>
      <c r="F328" s="183"/>
      <c r="G328" s="183"/>
      <c r="H328" s="183"/>
      <c r="I328" s="209"/>
      <c r="J328" s="209"/>
      <c r="K328" s="209"/>
      <c r="L328" s="36"/>
      <c r="M328" s="108"/>
      <c r="N328" s="109"/>
      <c r="O328" s="146"/>
      <c r="P328" s="146"/>
      <c r="Q328" s="146"/>
      <c r="R328" s="261"/>
      <c r="S328" s="261"/>
      <c r="T328" s="307"/>
      <c r="U328" s="307"/>
    </row>
    <row r="329" spans="1:21" s="1" customFormat="1" x14ac:dyDescent="0.2">
      <c r="A329" s="27"/>
      <c r="B329" s="183"/>
      <c r="C329" s="183"/>
      <c r="D329" s="183"/>
      <c r="E329" s="183"/>
      <c r="F329" s="183"/>
      <c r="G329" s="183"/>
      <c r="H329" s="183"/>
      <c r="I329" s="209"/>
      <c r="J329" s="209"/>
      <c r="K329" s="209"/>
      <c r="L329" s="36"/>
      <c r="M329" s="108"/>
      <c r="N329" s="186" t="s">
        <v>293</v>
      </c>
      <c r="O329" s="191">
        <f t="shared" ref="O329:S329" si="190">SUM(O330:O331)</f>
        <v>13491.05</v>
      </c>
      <c r="P329" s="191">
        <f t="shared" si="190"/>
        <v>20000</v>
      </c>
      <c r="Q329" s="191">
        <f t="shared" si="190"/>
        <v>20000</v>
      </c>
      <c r="R329" s="191">
        <f t="shared" si="190"/>
        <v>30000</v>
      </c>
      <c r="S329" s="191">
        <f t="shared" si="190"/>
        <v>30000</v>
      </c>
      <c r="T329" s="307">
        <f t="shared" si="181"/>
        <v>150</v>
      </c>
      <c r="U329" s="307">
        <f t="shared" si="156"/>
        <v>150</v>
      </c>
    </row>
    <row r="330" spans="1:21" s="1" customFormat="1" x14ac:dyDescent="0.2">
      <c r="A330" s="15"/>
      <c r="B330" s="15"/>
      <c r="C330" s="15"/>
      <c r="D330" s="15"/>
      <c r="E330" s="15"/>
      <c r="F330" s="15"/>
      <c r="G330" s="15"/>
      <c r="H330" s="15"/>
      <c r="I330" s="209"/>
      <c r="J330" s="209"/>
      <c r="K330" s="209"/>
      <c r="L330" s="16"/>
      <c r="M330" s="195" t="s">
        <v>289</v>
      </c>
      <c r="N330" s="186" t="s">
        <v>294</v>
      </c>
      <c r="O330" s="191">
        <v>13491.05</v>
      </c>
      <c r="P330" s="191">
        <v>0</v>
      </c>
      <c r="Q330" s="191">
        <v>0</v>
      </c>
      <c r="R330" s="191">
        <v>0</v>
      </c>
      <c r="S330" s="191">
        <v>11300</v>
      </c>
      <c r="T330" s="307">
        <v>0</v>
      </c>
      <c r="U330" s="307">
        <v>0</v>
      </c>
    </row>
    <row r="331" spans="1:21" s="1" customFormat="1" x14ac:dyDescent="0.2">
      <c r="A331" s="212"/>
      <c r="B331" s="212"/>
      <c r="C331" s="212"/>
      <c r="D331" s="212"/>
      <c r="E331" s="212"/>
      <c r="F331" s="212"/>
      <c r="G331" s="212"/>
      <c r="H331" s="212"/>
      <c r="I331" s="212"/>
      <c r="J331" s="212"/>
      <c r="K331" s="212"/>
      <c r="L331" s="16"/>
      <c r="M331" s="192">
        <v>4</v>
      </c>
      <c r="N331" s="193" t="s">
        <v>103</v>
      </c>
      <c r="O331" s="191">
        <v>0</v>
      </c>
      <c r="P331" s="191">
        <v>20000</v>
      </c>
      <c r="Q331" s="191">
        <v>20000</v>
      </c>
      <c r="R331" s="191">
        <v>30000</v>
      </c>
      <c r="S331" s="191">
        <v>18700</v>
      </c>
      <c r="T331" s="307">
        <f t="shared" si="181"/>
        <v>150</v>
      </c>
      <c r="U331" s="307">
        <f t="shared" si="156"/>
        <v>93.5</v>
      </c>
    </row>
    <row r="332" spans="1:21" s="1" customFormat="1" x14ac:dyDescent="0.2">
      <c r="A332" s="183"/>
      <c r="B332" s="183"/>
      <c r="C332" s="183"/>
      <c r="D332" s="183"/>
      <c r="E332" s="183"/>
      <c r="F332" s="183"/>
      <c r="G332" s="183"/>
      <c r="H332" s="183"/>
      <c r="I332" s="209"/>
      <c r="J332" s="209"/>
      <c r="K332" s="209"/>
      <c r="L332" s="16"/>
      <c r="M332" s="120"/>
      <c r="N332" s="186"/>
      <c r="O332" s="145"/>
      <c r="P332" s="145"/>
      <c r="Q332" s="145"/>
      <c r="R332" s="263"/>
      <c r="S332" s="263"/>
      <c r="T332" s="307"/>
      <c r="U332" s="307"/>
    </row>
    <row r="333" spans="1:21" s="1" customFormat="1" x14ac:dyDescent="0.2">
      <c r="A333" s="15"/>
      <c r="B333" s="48">
        <v>1</v>
      </c>
      <c r="C333" s="48"/>
      <c r="D333" s="48"/>
      <c r="E333" s="309">
        <v>4</v>
      </c>
      <c r="F333" s="48"/>
      <c r="G333" s="15"/>
      <c r="H333" s="15"/>
      <c r="I333" s="209"/>
      <c r="J333" s="209"/>
      <c r="K333" s="209"/>
      <c r="L333" s="16" t="s">
        <v>158</v>
      </c>
      <c r="M333" s="72">
        <v>3</v>
      </c>
      <c r="N333" s="84" t="s">
        <v>118</v>
      </c>
      <c r="O333" s="115">
        <f t="shared" ref="O333:Q334" si="191">SUM(O334)</f>
        <v>13491.05</v>
      </c>
      <c r="P333" s="115">
        <f t="shared" si="191"/>
        <v>20000</v>
      </c>
      <c r="Q333" s="115">
        <f t="shared" si="191"/>
        <v>20000</v>
      </c>
      <c r="R333" s="115"/>
      <c r="S333" s="115"/>
      <c r="T333" s="307"/>
      <c r="U333" s="307"/>
    </row>
    <row r="334" spans="1:21" s="1" customFormat="1" x14ac:dyDescent="0.2">
      <c r="A334" s="15"/>
      <c r="B334" s="48">
        <v>1</v>
      </c>
      <c r="C334" s="48"/>
      <c r="D334" s="48"/>
      <c r="E334" s="309">
        <v>4</v>
      </c>
      <c r="F334" s="48"/>
      <c r="G334" s="15"/>
      <c r="H334" s="15"/>
      <c r="I334" s="209"/>
      <c r="J334" s="209"/>
      <c r="K334" s="209"/>
      <c r="L334" s="16" t="s">
        <v>158</v>
      </c>
      <c r="M334" s="92" t="s">
        <v>62</v>
      </c>
      <c r="N334" s="70" t="s">
        <v>3</v>
      </c>
      <c r="O334" s="116">
        <f t="shared" si="191"/>
        <v>13491.05</v>
      </c>
      <c r="P334" s="116">
        <f t="shared" si="191"/>
        <v>20000</v>
      </c>
      <c r="Q334" s="116">
        <f t="shared" si="191"/>
        <v>20000</v>
      </c>
      <c r="R334" s="115">
        <v>30000</v>
      </c>
      <c r="S334" s="115">
        <v>30000</v>
      </c>
      <c r="T334" s="307">
        <f t="shared" si="181"/>
        <v>150</v>
      </c>
      <c r="U334" s="307">
        <f t="shared" si="156"/>
        <v>150</v>
      </c>
    </row>
    <row r="335" spans="1:21" s="1" customFormat="1" x14ac:dyDescent="0.2">
      <c r="A335" s="15"/>
      <c r="B335" s="48">
        <v>1</v>
      </c>
      <c r="C335" s="48"/>
      <c r="D335" s="48"/>
      <c r="E335" s="309">
        <v>4</v>
      </c>
      <c r="F335" s="48"/>
      <c r="G335" s="15"/>
      <c r="H335" s="15"/>
      <c r="I335" s="209"/>
      <c r="J335" s="209"/>
      <c r="K335" s="209"/>
      <c r="L335" s="16" t="s">
        <v>158</v>
      </c>
      <c r="M335" s="83" t="s">
        <v>65</v>
      </c>
      <c r="N335" s="97" t="s">
        <v>6</v>
      </c>
      <c r="O335" s="115">
        <v>13491.05</v>
      </c>
      <c r="P335" s="115">
        <v>20000</v>
      </c>
      <c r="Q335" s="115">
        <v>20000</v>
      </c>
      <c r="R335" s="115"/>
      <c r="S335" s="115"/>
      <c r="T335" s="307"/>
      <c r="U335" s="307"/>
    </row>
    <row r="336" spans="1:21" s="1" customFormat="1" x14ac:dyDescent="0.2">
      <c r="A336" s="15"/>
      <c r="B336" s="15"/>
      <c r="C336" s="15"/>
      <c r="D336" s="15"/>
      <c r="E336" s="15"/>
      <c r="F336" s="15"/>
      <c r="G336" s="15"/>
      <c r="H336" s="15"/>
      <c r="I336" s="209"/>
      <c r="J336" s="209"/>
      <c r="K336" s="209"/>
      <c r="L336" s="16"/>
      <c r="M336" s="97"/>
      <c r="N336" s="84"/>
      <c r="O336" s="147"/>
      <c r="P336" s="147"/>
      <c r="Q336" s="147"/>
      <c r="R336" s="116"/>
      <c r="S336" s="116"/>
      <c r="T336" s="307"/>
      <c r="U336" s="307"/>
    </row>
    <row r="337" spans="1:21" s="1" customFormat="1" ht="38.25" x14ac:dyDescent="0.2">
      <c r="A337" s="27" t="s">
        <v>259</v>
      </c>
      <c r="B337" s="43"/>
      <c r="C337" s="43"/>
      <c r="D337" s="43"/>
      <c r="E337" s="43"/>
      <c r="F337" s="43"/>
      <c r="G337" s="43"/>
      <c r="H337" s="43"/>
      <c r="I337" s="209"/>
      <c r="J337" s="209"/>
      <c r="K337" s="209"/>
      <c r="L337" s="36" t="s">
        <v>158</v>
      </c>
      <c r="M337" s="108"/>
      <c r="N337" s="109" t="s">
        <v>172</v>
      </c>
      <c r="O337" s="146">
        <f t="shared" ref="O337:P337" si="192">SUM(O343)</f>
        <v>0</v>
      </c>
      <c r="P337" s="146">
        <f t="shared" si="192"/>
        <v>10000</v>
      </c>
      <c r="Q337" s="146">
        <f t="shared" ref="Q337" si="193">SUM(Q343)</f>
        <v>10000</v>
      </c>
      <c r="R337" s="261">
        <f>SUM(R344)</f>
        <v>10000</v>
      </c>
      <c r="S337" s="261">
        <f>SUM(S344)</f>
        <v>10000</v>
      </c>
      <c r="T337" s="307">
        <f t="shared" si="181"/>
        <v>100</v>
      </c>
      <c r="U337" s="307">
        <f t="shared" si="156"/>
        <v>100</v>
      </c>
    </row>
    <row r="338" spans="1:21" s="1" customFormat="1" x14ac:dyDescent="0.2">
      <c r="A338" s="43"/>
      <c r="B338" s="43"/>
      <c r="C338" s="43"/>
      <c r="D338" s="43"/>
      <c r="E338" s="43"/>
      <c r="F338" s="43"/>
      <c r="G338" s="43"/>
      <c r="H338" s="43"/>
      <c r="I338" s="209"/>
      <c r="J338" s="209"/>
      <c r="K338" s="209"/>
      <c r="L338" s="16"/>
      <c r="M338" s="120"/>
      <c r="N338" s="121"/>
      <c r="O338" s="147"/>
      <c r="P338" s="147"/>
      <c r="Q338" s="147"/>
      <c r="R338" s="116"/>
      <c r="S338" s="116"/>
      <c r="T338" s="307"/>
      <c r="U338" s="307"/>
    </row>
    <row r="339" spans="1:21" s="1" customFormat="1" x14ac:dyDescent="0.2">
      <c r="A339" s="183"/>
      <c r="B339" s="183"/>
      <c r="C339" s="183"/>
      <c r="D339" s="183"/>
      <c r="E339" s="183"/>
      <c r="F339" s="183"/>
      <c r="G339" s="183"/>
      <c r="H339" s="183"/>
      <c r="I339" s="209"/>
      <c r="J339" s="209"/>
      <c r="K339" s="209"/>
      <c r="L339" s="16"/>
      <c r="M339" s="120"/>
      <c r="N339" s="186" t="s">
        <v>293</v>
      </c>
      <c r="O339" s="194">
        <f t="shared" ref="O339:S339" si="194">SUM(O340:O341)</f>
        <v>0</v>
      </c>
      <c r="P339" s="194">
        <f t="shared" si="194"/>
        <v>10000</v>
      </c>
      <c r="Q339" s="194">
        <f t="shared" si="194"/>
        <v>10000</v>
      </c>
      <c r="R339" s="194">
        <f t="shared" si="194"/>
        <v>10000</v>
      </c>
      <c r="S339" s="194">
        <f t="shared" si="194"/>
        <v>10000</v>
      </c>
      <c r="T339" s="307">
        <f t="shared" si="181"/>
        <v>100</v>
      </c>
      <c r="U339" s="307">
        <f t="shared" si="156"/>
        <v>100</v>
      </c>
    </row>
    <row r="340" spans="1:21" s="1" customFormat="1" x14ac:dyDescent="0.2">
      <c r="A340" s="183"/>
      <c r="B340" s="183"/>
      <c r="C340" s="183"/>
      <c r="D340" s="183"/>
      <c r="E340" s="183"/>
      <c r="F340" s="183"/>
      <c r="G340" s="183"/>
      <c r="H340" s="183"/>
      <c r="I340" s="209"/>
      <c r="J340" s="209"/>
      <c r="K340" s="209"/>
      <c r="L340" s="16"/>
      <c r="M340" s="195" t="s">
        <v>289</v>
      </c>
      <c r="N340" s="186" t="s">
        <v>294</v>
      </c>
      <c r="O340" s="194">
        <v>0</v>
      </c>
      <c r="P340" s="194">
        <v>10000</v>
      </c>
      <c r="Q340" s="194">
        <v>10000</v>
      </c>
      <c r="R340" s="194">
        <v>0</v>
      </c>
      <c r="S340" s="194">
        <v>0</v>
      </c>
      <c r="T340" s="307">
        <f t="shared" si="181"/>
        <v>0</v>
      </c>
      <c r="U340" s="307">
        <f t="shared" si="156"/>
        <v>0</v>
      </c>
    </row>
    <row r="341" spans="1:21" s="1" customFormat="1" ht="51" x14ac:dyDescent="0.2">
      <c r="A341" s="212"/>
      <c r="B341" s="212"/>
      <c r="C341" s="212"/>
      <c r="D341" s="212"/>
      <c r="E341" s="212"/>
      <c r="F341" s="212"/>
      <c r="G341" s="212"/>
      <c r="H341" s="212"/>
      <c r="I341" s="212"/>
      <c r="J341" s="212"/>
      <c r="K341" s="212"/>
      <c r="L341" s="16"/>
      <c r="M341" s="195" t="s">
        <v>52</v>
      </c>
      <c r="N341" s="196" t="s">
        <v>106</v>
      </c>
      <c r="O341" s="194">
        <v>0</v>
      </c>
      <c r="P341" s="194">
        <v>0</v>
      </c>
      <c r="Q341" s="194">
        <v>0</v>
      </c>
      <c r="R341" s="194">
        <v>10000</v>
      </c>
      <c r="S341" s="194">
        <v>10000</v>
      </c>
      <c r="T341" s="307">
        <v>0</v>
      </c>
      <c r="U341" s="307">
        <v>0</v>
      </c>
    </row>
    <row r="342" spans="1:21" s="1" customFormat="1" x14ac:dyDescent="0.2">
      <c r="A342" s="183"/>
      <c r="B342" s="183"/>
      <c r="C342" s="183"/>
      <c r="D342" s="183"/>
      <c r="E342" s="183"/>
      <c r="F342" s="183"/>
      <c r="G342" s="183"/>
      <c r="H342" s="183"/>
      <c r="I342" s="209"/>
      <c r="J342" s="209"/>
      <c r="K342" s="209"/>
      <c r="L342" s="16"/>
      <c r="M342" s="120"/>
      <c r="N342" s="186"/>
      <c r="O342" s="147"/>
      <c r="P342" s="147"/>
      <c r="Q342" s="147"/>
      <c r="R342" s="116"/>
      <c r="S342" s="116"/>
      <c r="T342" s="307"/>
      <c r="U342" s="307"/>
    </row>
    <row r="343" spans="1:21" s="1" customFormat="1" x14ac:dyDescent="0.2">
      <c r="A343" s="43"/>
      <c r="B343" s="48">
        <v>1</v>
      </c>
      <c r="C343" s="43"/>
      <c r="D343" s="48"/>
      <c r="E343" s="47"/>
      <c r="F343" s="48"/>
      <c r="G343" s="43"/>
      <c r="H343" s="309">
        <v>7</v>
      </c>
      <c r="I343" s="209"/>
      <c r="J343" s="209"/>
      <c r="K343" s="209"/>
      <c r="L343" s="16" t="s">
        <v>158</v>
      </c>
      <c r="M343" s="72">
        <v>3</v>
      </c>
      <c r="N343" s="84" t="s">
        <v>118</v>
      </c>
      <c r="O343" s="115">
        <f t="shared" ref="O343:Q344" si="195">SUM(O344)</f>
        <v>0</v>
      </c>
      <c r="P343" s="115">
        <f t="shared" si="195"/>
        <v>10000</v>
      </c>
      <c r="Q343" s="115">
        <f t="shared" si="195"/>
        <v>10000</v>
      </c>
      <c r="R343" s="115"/>
      <c r="S343" s="115"/>
      <c r="T343" s="307"/>
      <c r="U343" s="307"/>
    </row>
    <row r="344" spans="1:21" s="1" customFormat="1" x14ac:dyDescent="0.2">
      <c r="A344" s="43"/>
      <c r="B344" s="48">
        <v>1</v>
      </c>
      <c r="C344" s="43"/>
      <c r="D344" s="48"/>
      <c r="E344" s="47"/>
      <c r="F344" s="48"/>
      <c r="G344" s="43"/>
      <c r="H344" s="309">
        <v>7</v>
      </c>
      <c r="I344" s="209"/>
      <c r="J344" s="209"/>
      <c r="K344" s="209"/>
      <c r="L344" s="16" t="s">
        <v>158</v>
      </c>
      <c r="M344" s="92" t="s">
        <v>62</v>
      </c>
      <c r="N344" s="70" t="s">
        <v>3</v>
      </c>
      <c r="O344" s="116">
        <f t="shared" si="195"/>
        <v>0</v>
      </c>
      <c r="P344" s="116">
        <f t="shared" si="195"/>
        <v>10000</v>
      </c>
      <c r="Q344" s="116">
        <f t="shared" si="195"/>
        <v>10000</v>
      </c>
      <c r="R344" s="115">
        <v>10000</v>
      </c>
      <c r="S344" s="115">
        <v>10000</v>
      </c>
      <c r="T344" s="307">
        <f t="shared" si="181"/>
        <v>100</v>
      </c>
      <c r="U344" s="307">
        <f t="shared" ref="U344:U406" si="196">S344/Q344*100</f>
        <v>100</v>
      </c>
    </row>
    <row r="345" spans="1:21" s="1" customFormat="1" x14ac:dyDescent="0.2">
      <c r="A345" s="43"/>
      <c r="B345" s="48">
        <v>1</v>
      </c>
      <c r="C345" s="43"/>
      <c r="D345" s="48"/>
      <c r="E345" s="47"/>
      <c r="F345" s="48"/>
      <c r="G345" s="43"/>
      <c r="H345" s="309">
        <v>7</v>
      </c>
      <c r="I345" s="209"/>
      <c r="J345" s="209"/>
      <c r="K345" s="209"/>
      <c r="L345" s="16" t="s">
        <v>158</v>
      </c>
      <c r="M345" s="83" t="s">
        <v>65</v>
      </c>
      <c r="N345" s="97" t="s">
        <v>6</v>
      </c>
      <c r="O345" s="115">
        <v>0</v>
      </c>
      <c r="P345" s="115">
        <v>10000</v>
      </c>
      <c r="Q345" s="115">
        <v>10000</v>
      </c>
      <c r="R345" s="115"/>
      <c r="S345" s="115"/>
      <c r="T345" s="307"/>
      <c r="U345" s="307"/>
    </row>
    <row r="346" spans="1:21" s="1" customFormat="1" x14ac:dyDescent="0.2">
      <c r="A346" s="227"/>
      <c r="B346" s="230"/>
      <c r="C346" s="227"/>
      <c r="D346" s="230"/>
      <c r="E346" s="227"/>
      <c r="F346" s="230"/>
      <c r="G346" s="227"/>
      <c r="H346" s="227"/>
      <c r="I346" s="227"/>
      <c r="J346" s="227"/>
      <c r="K346" s="227"/>
      <c r="L346" s="16"/>
      <c r="M346" s="228"/>
      <c r="N346" s="229"/>
      <c r="O346" s="115"/>
      <c r="P346" s="115"/>
      <c r="Q346" s="115"/>
      <c r="R346" s="115"/>
      <c r="S346" s="115"/>
      <c r="T346" s="307"/>
      <c r="U346" s="307"/>
    </row>
    <row r="347" spans="1:21" s="1" customFormat="1" x14ac:dyDescent="0.2">
      <c r="A347" s="51" t="s">
        <v>131</v>
      </c>
      <c r="B347" s="55">
        <v>1</v>
      </c>
      <c r="C347" s="157"/>
      <c r="D347" s="157"/>
      <c r="E347" s="157"/>
      <c r="F347" s="55"/>
      <c r="G347" s="157"/>
      <c r="H347" s="157"/>
      <c r="I347" s="209"/>
      <c r="J347" s="209"/>
      <c r="K347" s="209"/>
      <c r="L347" s="16"/>
      <c r="M347" s="155"/>
      <c r="N347" s="73" t="s">
        <v>260</v>
      </c>
      <c r="O347" s="117">
        <f>SUM(O349)</f>
        <v>11000</v>
      </c>
      <c r="P347" s="117">
        <f>SUM(P349)</f>
        <v>35000</v>
      </c>
      <c r="Q347" s="117">
        <f>SUM(Q349)</f>
        <v>50000</v>
      </c>
      <c r="R347" s="117">
        <f t="shared" ref="R347" si="197">SUM(R349)</f>
        <v>50000</v>
      </c>
      <c r="S347" s="117">
        <f t="shared" ref="S347" si="198">SUM(S349)</f>
        <v>50000</v>
      </c>
      <c r="T347" s="307">
        <f t="shared" si="181"/>
        <v>100</v>
      </c>
      <c r="U347" s="307">
        <f t="shared" si="196"/>
        <v>100</v>
      </c>
    </row>
    <row r="348" spans="1:21" s="1" customFormat="1" x14ac:dyDescent="0.2">
      <c r="A348" s="157"/>
      <c r="B348" s="154"/>
      <c r="C348" s="157"/>
      <c r="D348" s="154"/>
      <c r="E348" s="157"/>
      <c r="F348" s="154"/>
      <c r="G348" s="157"/>
      <c r="H348" s="157"/>
      <c r="I348" s="209"/>
      <c r="J348" s="209"/>
      <c r="K348" s="209"/>
      <c r="L348" s="16"/>
      <c r="M348" s="155"/>
      <c r="N348" s="84"/>
      <c r="O348" s="115"/>
      <c r="P348" s="115"/>
      <c r="Q348" s="115"/>
      <c r="R348" s="115"/>
      <c r="S348" s="115"/>
      <c r="T348" s="307"/>
      <c r="U348" s="307"/>
    </row>
    <row r="349" spans="1:21" s="1" customFormat="1" ht="25.5" x14ac:dyDescent="0.2">
      <c r="A349" s="53" t="s">
        <v>197</v>
      </c>
      <c r="B349" s="157"/>
      <c r="C349" s="157"/>
      <c r="D349" s="157"/>
      <c r="E349" s="157"/>
      <c r="F349" s="157"/>
      <c r="G349" s="157"/>
      <c r="H349" s="157"/>
      <c r="I349" s="209"/>
      <c r="J349" s="209"/>
      <c r="K349" s="209"/>
      <c r="L349" s="31" t="s">
        <v>203</v>
      </c>
      <c r="M349" s="105"/>
      <c r="N349" s="106" t="s">
        <v>153</v>
      </c>
      <c r="O349" s="118">
        <f>SUM(O351)</f>
        <v>11000</v>
      </c>
      <c r="P349" s="118">
        <f>SUM(P351)</f>
        <v>35000</v>
      </c>
      <c r="Q349" s="118">
        <f>SUM(Q351)</f>
        <v>50000</v>
      </c>
      <c r="R349" s="118">
        <f t="shared" ref="R349" si="199">SUM(R351)</f>
        <v>50000</v>
      </c>
      <c r="S349" s="118">
        <f t="shared" ref="S349" si="200">SUM(S351)</f>
        <v>50000</v>
      </c>
      <c r="T349" s="307">
        <f t="shared" si="181"/>
        <v>100</v>
      </c>
      <c r="U349" s="307">
        <f t="shared" si="196"/>
        <v>100</v>
      </c>
    </row>
    <row r="350" spans="1:21" s="1" customFormat="1" x14ac:dyDescent="0.2">
      <c r="A350" s="53"/>
      <c r="B350" s="157"/>
      <c r="C350" s="157"/>
      <c r="D350" s="157"/>
      <c r="E350" s="157"/>
      <c r="F350" s="157"/>
      <c r="G350" s="157"/>
      <c r="H350" s="157"/>
      <c r="I350" s="209"/>
      <c r="J350" s="209"/>
      <c r="K350" s="209"/>
      <c r="L350" s="31"/>
      <c r="M350" s="105"/>
      <c r="N350" s="106"/>
      <c r="O350" s="146"/>
      <c r="P350" s="146"/>
      <c r="Q350" s="146"/>
      <c r="R350" s="118"/>
      <c r="S350" s="118"/>
      <c r="T350" s="307"/>
      <c r="U350" s="307"/>
    </row>
    <row r="351" spans="1:21" s="1" customFormat="1" ht="25.5" x14ac:dyDescent="0.2">
      <c r="A351" s="27" t="s">
        <v>132</v>
      </c>
      <c r="B351" s="154"/>
      <c r="C351" s="157"/>
      <c r="D351" s="157"/>
      <c r="E351" s="157"/>
      <c r="F351" s="157"/>
      <c r="G351" s="157"/>
      <c r="H351" s="157"/>
      <c r="I351" s="209"/>
      <c r="J351" s="209"/>
      <c r="K351" s="209"/>
      <c r="L351" s="66" t="s">
        <v>203</v>
      </c>
      <c r="M351" s="155"/>
      <c r="N351" s="109" t="s">
        <v>220</v>
      </c>
      <c r="O351" s="146">
        <f t="shared" ref="O351:P351" si="201">SUM(O357)</f>
        <v>11000</v>
      </c>
      <c r="P351" s="146">
        <f t="shared" si="201"/>
        <v>35000</v>
      </c>
      <c r="Q351" s="146">
        <f t="shared" ref="Q351" si="202">SUM(Q357)</f>
        <v>50000</v>
      </c>
      <c r="R351" s="261">
        <f>SUM(R358)</f>
        <v>50000</v>
      </c>
      <c r="S351" s="261">
        <f>SUM(S358)</f>
        <v>50000</v>
      </c>
      <c r="T351" s="307">
        <f t="shared" si="181"/>
        <v>100</v>
      </c>
      <c r="U351" s="307">
        <f t="shared" si="196"/>
        <v>100</v>
      </c>
    </row>
    <row r="352" spans="1:21" s="1" customFormat="1" x14ac:dyDescent="0.2">
      <c r="A352" s="27"/>
      <c r="B352" s="182"/>
      <c r="C352" s="183"/>
      <c r="D352" s="183"/>
      <c r="E352" s="183"/>
      <c r="F352" s="183"/>
      <c r="G352" s="183"/>
      <c r="H352" s="183"/>
      <c r="I352" s="209"/>
      <c r="J352" s="209"/>
      <c r="K352" s="209"/>
      <c r="L352" s="16"/>
      <c r="M352" s="184"/>
      <c r="N352" s="109"/>
      <c r="O352" s="146"/>
      <c r="P352" s="146"/>
      <c r="Q352" s="146"/>
      <c r="R352" s="261"/>
      <c r="S352" s="261"/>
      <c r="T352" s="307"/>
      <c r="U352" s="307"/>
    </row>
    <row r="353" spans="1:21" s="1" customFormat="1" x14ac:dyDescent="0.2">
      <c r="A353" s="27"/>
      <c r="B353" s="182"/>
      <c r="C353" s="183"/>
      <c r="D353" s="183"/>
      <c r="E353" s="183"/>
      <c r="F353" s="183"/>
      <c r="G353" s="183"/>
      <c r="H353" s="183"/>
      <c r="I353" s="209"/>
      <c r="J353" s="209"/>
      <c r="K353" s="209"/>
      <c r="L353" s="16"/>
      <c r="M353" s="184"/>
      <c r="N353" s="186" t="s">
        <v>293</v>
      </c>
      <c r="O353" s="194">
        <f>SUM(O354:O355)</f>
        <v>11000</v>
      </c>
      <c r="P353" s="194">
        <f>SUM(P354:P355)</f>
        <v>35000</v>
      </c>
      <c r="Q353" s="194">
        <f>SUM(Q354:Q355)</f>
        <v>50000</v>
      </c>
      <c r="R353" s="194">
        <f t="shared" ref="R353" si="203">SUM(R354:R355)</f>
        <v>50000</v>
      </c>
      <c r="S353" s="194">
        <f t="shared" ref="S353" si="204">SUM(S354:S355)</f>
        <v>50000</v>
      </c>
      <c r="T353" s="307">
        <f t="shared" si="181"/>
        <v>100</v>
      </c>
      <c r="U353" s="307">
        <f t="shared" si="196"/>
        <v>100</v>
      </c>
    </row>
    <row r="354" spans="1:21" s="1" customFormat="1" x14ac:dyDescent="0.2">
      <c r="A354" s="27"/>
      <c r="B354" s="182"/>
      <c r="C354" s="183"/>
      <c r="D354" s="183"/>
      <c r="E354" s="183"/>
      <c r="F354" s="183"/>
      <c r="G354" s="183"/>
      <c r="H354" s="183"/>
      <c r="I354" s="209"/>
      <c r="J354" s="209"/>
      <c r="K354" s="209"/>
      <c r="L354" s="16"/>
      <c r="M354" s="195" t="s">
        <v>289</v>
      </c>
      <c r="N354" s="186" t="s">
        <v>294</v>
      </c>
      <c r="O354" s="194">
        <v>0</v>
      </c>
      <c r="P354" s="194">
        <v>0</v>
      </c>
      <c r="Q354" s="194">
        <v>15000</v>
      </c>
      <c r="R354" s="194">
        <v>20000</v>
      </c>
      <c r="S354" s="194">
        <v>20000</v>
      </c>
      <c r="T354" s="307">
        <f t="shared" si="181"/>
        <v>133.33333333333331</v>
      </c>
      <c r="U354" s="307">
        <f t="shared" si="196"/>
        <v>133.33333333333331</v>
      </c>
    </row>
    <row r="355" spans="1:21" s="1" customFormat="1" x14ac:dyDescent="0.2">
      <c r="A355" s="27"/>
      <c r="B355" s="213"/>
      <c r="C355" s="212"/>
      <c r="D355" s="212"/>
      <c r="E355" s="212"/>
      <c r="F355" s="212"/>
      <c r="G355" s="212"/>
      <c r="H355" s="212"/>
      <c r="I355" s="212"/>
      <c r="J355" s="212"/>
      <c r="K355" s="212"/>
      <c r="L355" s="16"/>
      <c r="M355" s="195" t="s">
        <v>57</v>
      </c>
      <c r="N355" s="186" t="s">
        <v>102</v>
      </c>
      <c r="O355" s="194">
        <v>11000</v>
      </c>
      <c r="P355" s="194">
        <v>35000</v>
      </c>
      <c r="Q355" s="194">
        <v>35000</v>
      </c>
      <c r="R355" s="194">
        <v>30000</v>
      </c>
      <c r="S355" s="194">
        <v>30000</v>
      </c>
      <c r="T355" s="307">
        <f t="shared" si="181"/>
        <v>85.714285714285708</v>
      </c>
      <c r="U355" s="307">
        <f t="shared" si="196"/>
        <v>85.714285714285708</v>
      </c>
    </row>
    <row r="356" spans="1:21" s="1" customFormat="1" x14ac:dyDescent="0.2">
      <c r="A356" s="157"/>
      <c r="B356" s="154"/>
      <c r="C356" s="157"/>
      <c r="D356" s="157"/>
      <c r="E356" s="157"/>
      <c r="F356" s="157"/>
      <c r="G356" s="157"/>
      <c r="H356" s="157"/>
      <c r="I356" s="209"/>
      <c r="J356" s="209"/>
      <c r="K356" s="209"/>
      <c r="L356" s="16"/>
      <c r="M356" s="155"/>
      <c r="N356" s="84"/>
      <c r="O356" s="146"/>
      <c r="P356" s="146"/>
      <c r="Q356" s="146"/>
      <c r="R356" s="115"/>
      <c r="S356" s="115"/>
      <c r="T356" s="307"/>
      <c r="U356" s="307"/>
    </row>
    <row r="357" spans="1:21" s="1" customFormat="1" x14ac:dyDescent="0.2">
      <c r="A357" s="157"/>
      <c r="B357" s="154">
        <v>1</v>
      </c>
      <c r="C357" s="157"/>
      <c r="D357" s="309">
        <v>3</v>
      </c>
      <c r="E357" s="157"/>
      <c r="F357" s="157"/>
      <c r="G357" s="157"/>
      <c r="H357" s="157"/>
      <c r="I357" s="209"/>
      <c r="J357" s="209"/>
      <c r="K357" s="209"/>
      <c r="L357" s="16" t="s">
        <v>311</v>
      </c>
      <c r="M357" s="156">
        <v>3</v>
      </c>
      <c r="N357" s="84" t="s">
        <v>118</v>
      </c>
      <c r="O357" s="115">
        <f t="shared" ref="O357:Q358" si="205">SUM(O358)</f>
        <v>11000</v>
      </c>
      <c r="P357" s="115">
        <f t="shared" si="205"/>
        <v>35000</v>
      </c>
      <c r="Q357" s="115">
        <f t="shared" si="205"/>
        <v>50000</v>
      </c>
      <c r="R357" s="115"/>
      <c r="S357" s="115"/>
      <c r="T357" s="307"/>
      <c r="U357" s="307"/>
    </row>
    <row r="358" spans="1:21" s="1" customFormat="1" ht="38.25" x14ac:dyDescent="0.2">
      <c r="A358" s="157"/>
      <c r="B358" s="154">
        <v>1</v>
      </c>
      <c r="C358" s="157"/>
      <c r="D358" s="309">
        <v>3</v>
      </c>
      <c r="E358" s="157"/>
      <c r="F358" s="157"/>
      <c r="G358" s="157"/>
      <c r="H358" s="157"/>
      <c r="I358" s="209"/>
      <c r="J358" s="209"/>
      <c r="K358" s="209"/>
      <c r="L358" s="16" t="s">
        <v>311</v>
      </c>
      <c r="M358" s="92" t="s">
        <v>71</v>
      </c>
      <c r="N358" s="70" t="s">
        <v>25</v>
      </c>
      <c r="O358" s="116">
        <f t="shared" si="205"/>
        <v>11000</v>
      </c>
      <c r="P358" s="116">
        <f t="shared" si="205"/>
        <v>35000</v>
      </c>
      <c r="Q358" s="116">
        <f t="shared" si="205"/>
        <v>50000</v>
      </c>
      <c r="R358" s="115">
        <v>50000</v>
      </c>
      <c r="S358" s="115">
        <v>50000</v>
      </c>
      <c r="T358" s="307">
        <f t="shared" ref="T358:T372" si="206">R358/Q358*100</f>
        <v>100</v>
      </c>
      <c r="U358" s="307">
        <f t="shared" si="196"/>
        <v>100</v>
      </c>
    </row>
    <row r="359" spans="1:21" s="1" customFormat="1" ht="25.5" x14ac:dyDescent="0.2">
      <c r="A359" s="157"/>
      <c r="B359" s="154">
        <v>1</v>
      </c>
      <c r="C359" s="157"/>
      <c r="D359" s="309">
        <v>3</v>
      </c>
      <c r="E359" s="157"/>
      <c r="F359" s="157"/>
      <c r="G359" s="157"/>
      <c r="H359" s="157"/>
      <c r="I359" s="209"/>
      <c r="J359" s="209"/>
      <c r="K359" s="209"/>
      <c r="L359" s="16" t="s">
        <v>311</v>
      </c>
      <c r="M359" s="155" t="s">
        <v>72</v>
      </c>
      <c r="N359" s="84" t="s">
        <v>26</v>
      </c>
      <c r="O359" s="115">
        <v>11000</v>
      </c>
      <c r="P359" s="115">
        <v>35000</v>
      </c>
      <c r="Q359" s="115">
        <v>50000</v>
      </c>
      <c r="R359" s="115"/>
      <c r="S359" s="115"/>
      <c r="T359" s="307"/>
      <c r="U359" s="307"/>
    </row>
    <row r="360" spans="1:21" s="1" customFormat="1" x14ac:dyDescent="0.2">
      <c r="A360" s="157"/>
      <c r="B360" s="154"/>
      <c r="C360" s="157"/>
      <c r="D360" s="154"/>
      <c r="E360" s="157"/>
      <c r="F360" s="154"/>
      <c r="G360" s="157"/>
      <c r="H360" s="157"/>
      <c r="I360" s="209"/>
      <c r="J360" s="209"/>
      <c r="K360" s="209"/>
      <c r="L360" s="16"/>
      <c r="M360" s="155"/>
      <c r="N360" s="84"/>
      <c r="O360" s="115"/>
      <c r="P360" s="115"/>
      <c r="Q360" s="115"/>
      <c r="R360" s="115"/>
      <c r="S360" s="115"/>
      <c r="T360" s="307"/>
      <c r="U360" s="307"/>
    </row>
    <row r="361" spans="1:21" s="1" customFormat="1" ht="25.5" x14ac:dyDescent="0.2">
      <c r="A361" s="51" t="s">
        <v>133</v>
      </c>
      <c r="B361" s="55">
        <v>1</v>
      </c>
      <c r="C361" s="157"/>
      <c r="D361" s="157"/>
      <c r="E361" s="157"/>
      <c r="F361" s="55"/>
      <c r="G361" s="157"/>
      <c r="H361" s="157"/>
      <c r="I361" s="209"/>
      <c r="J361" s="209"/>
      <c r="K361" s="209"/>
      <c r="L361" s="16"/>
      <c r="M361" s="155"/>
      <c r="N361" s="73" t="s">
        <v>261</v>
      </c>
      <c r="O361" s="117">
        <f t="shared" ref="O361:Q361" si="207">SUM(O363+O375+O386)</f>
        <v>18862.53</v>
      </c>
      <c r="P361" s="117">
        <f t="shared" si="207"/>
        <v>75000</v>
      </c>
      <c r="Q361" s="117">
        <f t="shared" si="207"/>
        <v>45000</v>
      </c>
      <c r="R361" s="117">
        <f>SUM(R365+R377+R388)</f>
        <v>45000</v>
      </c>
      <c r="S361" s="117">
        <f>SUM(S365+S377+S388)</f>
        <v>45000</v>
      </c>
      <c r="T361" s="307">
        <f t="shared" si="206"/>
        <v>100</v>
      </c>
      <c r="U361" s="307">
        <f t="shared" si="196"/>
        <v>100</v>
      </c>
    </row>
    <row r="362" spans="1:21" s="1" customFormat="1" x14ac:dyDescent="0.2">
      <c r="A362" s="157"/>
      <c r="B362" s="154"/>
      <c r="C362" s="157"/>
      <c r="D362" s="154"/>
      <c r="E362" s="157"/>
      <c r="F362" s="154"/>
      <c r="G362" s="157"/>
      <c r="H362" s="157"/>
      <c r="I362" s="209"/>
      <c r="J362" s="209"/>
      <c r="K362" s="209"/>
      <c r="L362" s="16"/>
      <c r="M362" s="155"/>
      <c r="N362" s="84"/>
      <c r="O362" s="118"/>
      <c r="P362" s="118"/>
      <c r="Q362" s="118"/>
      <c r="R362" s="118"/>
      <c r="S362" s="118"/>
      <c r="T362" s="307"/>
      <c r="U362" s="307"/>
    </row>
    <row r="363" spans="1:21" s="1" customFormat="1" ht="25.5" x14ac:dyDescent="0.2">
      <c r="A363" s="53" t="s">
        <v>197</v>
      </c>
      <c r="B363" s="157"/>
      <c r="C363" s="157"/>
      <c r="D363" s="157"/>
      <c r="E363" s="157"/>
      <c r="F363" s="157"/>
      <c r="G363" s="157"/>
      <c r="H363" s="157"/>
      <c r="I363" s="209"/>
      <c r="J363" s="209"/>
      <c r="K363" s="209"/>
      <c r="L363" s="31" t="s">
        <v>203</v>
      </c>
      <c r="M363" s="105"/>
      <c r="N363" s="106" t="s">
        <v>153</v>
      </c>
      <c r="O363" s="118">
        <f>SUM(O365)</f>
        <v>12528.78</v>
      </c>
      <c r="P363" s="118">
        <f>SUM(P365)</f>
        <v>50000</v>
      </c>
      <c r="Q363" s="118">
        <f>SUM(Q365)</f>
        <v>20000</v>
      </c>
      <c r="R363" s="118">
        <f t="shared" ref="R363" si="208">SUM(R365)</f>
        <v>20000</v>
      </c>
      <c r="S363" s="118">
        <f t="shared" ref="S363" si="209">SUM(S365)</f>
        <v>20000</v>
      </c>
      <c r="T363" s="307">
        <f t="shared" si="206"/>
        <v>100</v>
      </c>
      <c r="U363" s="307">
        <f t="shared" si="196"/>
        <v>100</v>
      </c>
    </row>
    <row r="364" spans="1:21" s="1" customFormat="1" x14ac:dyDescent="0.2">
      <c r="A364" s="53"/>
      <c r="B364" s="157"/>
      <c r="C364" s="157"/>
      <c r="D364" s="157"/>
      <c r="E364" s="157"/>
      <c r="F364" s="157"/>
      <c r="G364" s="157"/>
      <c r="H364" s="157"/>
      <c r="I364" s="209"/>
      <c r="J364" s="209"/>
      <c r="K364" s="209"/>
      <c r="L364" s="31"/>
      <c r="M364" s="105"/>
      <c r="N364" s="106"/>
      <c r="O364" s="146"/>
      <c r="P364" s="146"/>
      <c r="Q364" s="146"/>
      <c r="R364" s="146"/>
      <c r="S364" s="146"/>
      <c r="T364" s="307"/>
      <c r="U364" s="307"/>
    </row>
    <row r="365" spans="1:21" s="1" customFormat="1" ht="38.25" x14ac:dyDescent="0.2">
      <c r="A365" s="27" t="s">
        <v>134</v>
      </c>
      <c r="B365" s="157"/>
      <c r="C365" s="157"/>
      <c r="D365" s="157"/>
      <c r="E365" s="157"/>
      <c r="F365" s="157"/>
      <c r="G365" s="157"/>
      <c r="H365" s="157"/>
      <c r="I365" s="209"/>
      <c r="J365" s="209"/>
      <c r="K365" s="209"/>
      <c r="L365" s="36" t="s">
        <v>168</v>
      </c>
      <c r="M365" s="108"/>
      <c r="N365" s="303" t="s">
        <v>340</v>
      </c>
      <c r="O365" s="146">
        <f t="shared" ref="O365:P365" si="210">SUM(O371)</f>
        <v>12528.78</v>
      </c>
      <c r="P365" s="146">
        <f t="shared" si="210"/>
        <v>50000</v>
      </c>
      <c r="Q365" s="146">
        <f t="shared" ref="Q365" si="211">SUM(Q371)</f>
        <v>20000</v>
      </c>
      <c r="R365" s="261">
        <f>SUM(R372)</f>
        <v>20000</v>
      </c>
      <c r="S365" s="261">
        <f>SUM(S372)</f>
        <v>20000</v>
      </c>
      <c r="T365" s="307">
        <f t="shared" si="206"/>
        <v>100</v>
      </c>
      <c r="U365" s="307">
        <f t="shared" si="196"/>
        <v>100</v>
      </c>
    </row>
    <row r="366" spans="1:21" s="1" customFormat="1" x14ac:dyDescent="0.2">
      <c r="A366" s="27"/>
      <c r="B366" s="183"/>
      <c r="C366" s="183"/>
      <c r="D366" s="183"/>
      <c r="E366" s="183"/>
      <c r="F366" s="183"/>
      <c r="G366" s="183"/>
      <c r="H366" s="183"/>
      <c r="I366" s="209"/>
      <c r="J366" s="209"/>
      <c r="K366" s="209"/>
      <c r="L366" s="36"/>
      <c r="M366" s="108"/>
      <c r="N366" s="109"/>
      <c r="O366" s="146"/>
      <c r="P366" s="146"/>
      <c r="Q366" s="146"/>
      <c r="R366" s="261"/>
      <c r="S366" s="261"/>
      <c r="T366" s="307"/>
      <c r="U366" s="307"/>
    </row>
    <row r="367" spans="1:21" s="1" customFormat="1" x14ac:dyDescent="0.2">
      <c r="A367" s="27"/>
      <c r="B367" s="183"/>
      <c r="C367" s="183"/>
      <c r="D367" s="183"/>
      <c r="E367" s="183"/>
      <c r="F367" s="183"/>
      <c r="G367" s="183"/>
      <c r="H367" s="183"/>
      <c r="I367" s="209"/>
      <c r="J367" s="209"/>
      <c r="K367" s="209"/>
      <c r="L367" s="36"/>
      <c r="M367" s="108"/>
      <c r="N367" s="186" t="s">
        <v>293</v>
      </c>
      <c r="O367" s="194">
        <f t="shared" ref="O367:S367" si="212">SUM(O368:O369)</f>
        <v>12528.78</v>
      </c>
      <c r="P367" s="194">
        <f t="shared" si="212"/>
        <v>50000</v>
      </c>
      <c r="Q367" s="194">
        <f t="shared" si="212"/>
        <v>20000</v>
      </c>
      <c r="R367" s="194">
        <f t="shared" si="212"/>
        <v>20000</v>
      </c>
      <c r="S367" s="194">
        <f t="shared" si="212"/>
        <v>20000</v>
      </c>
      <c r="T367" s="307">
        <f t="shared" si="206"/>
        <v>100</v>
      </c>
      <c r="U367" s="307">
        <f t="shared" si="196"/>
        <v>100</v>
      </c>
    </row>
    <row r="368" spans="1:21" s="1" customFormat="1" x14ac:dyDescent="0.2">
      <c r="A368" s="27"/>
      <c r="B368" s="183"/>
      <c r="C368" s="183"/>
      <c r="D368" s="183"/>
      <c r="E368" s="183"/>
      <c r="F368" s="183"/>
      <c r="G368" s="183"/>
      <c r="H368" s="183"/>
      <c r="I368" s="209"/>
      <c r="J368" s="209"/>
      <c r="K368" s="209"/>
      <c r="L368" s="36"/>
      <c r="M368" s="195" t="s">
        <v>289</v>
      </c>
      <c r="N368" s="186" t="s">
        <v>294</v>
      </c>
      <c r="O368" s="194">
        <v>12528.78</v>
      </c>
      <c r="P368" s="194">
        <v>15000</v>
      </c>
      <c r="Q368" s="194">
        <v>20000</v>
      </c>
      <c r="R368" s="194">
        <v>20000</v>
      </c>
      <c r="S368" s="194">
        <v>20000</v>
      </c>
      <c r="T368" s="307">
        <f t="shared" si="206"/>
        <v>100</v>
      </c>
      <c r="U368" s="307">
        <f t="shared" si="196"/>
        <v>100</v>
      </c>
    </row>
    <row r="369" spans="1:21" s="1" customFormat="1" x14ac:dyDescent="0.2">
      <c r="A369" s="27"/>
      <c r="B369" s="277"/>
      <c r="C369" s="277"/>
      <c r="D369" s="277"/>
      <c r="E369" s="277"/>
      <c r="F369" s="277"/>
      <c r="G369" s="277"/>
      <c r="H369" s="277"/>
      <c r="I369" s="277"/>
      <c r="J369" s="277"/>
      <c r="K369" s="277"/>
      <c r="L369" s="36"/>
      <c r="M369" s="192">
        <v>9</v>
      </c>
      <c r="N369" s="186" t="s">
        <v>298</v>
      </c>
      <c r="O369" s="194">
        <v>0</v>
      </c>
      <c r="P369" s="194">
        <v>35000</v>
      </c>
      <c r="Q369" s="194">
        <v>0</v>
      </c>
      <c r="R369" s="194">
        <v>0</v>
      </c>
      <c r="S369" s="194">
        <v>0</v>
      </c>
      <c r="T369" s="307">
        <v>0</v>
      </c>
      <c r="U369" s="307">
        <v>0</v>
      </c>
    </row>
    <row r="370" spans="1:21" s="1" customFormat="1" x14ac:dyDescent="0.2">
      <c r="A370" s="157"/>
      <c r="B370" s="157"/>
      <c r="C370" s="157"/>
      <c r="D370" s="157"/>
      <c r="E370" s="157"/>
      <c r="F370" s="157"/>
      <c r="G370" s="157"/>
      <c r="H370" s="157"/>
      <c r="I370" s="209"/>
      <c r="J370" s="209"/>
      <c r="K370" s="209"/>
      <c r="L370" s="16"/>
      <c r="M370" s="97"/>
      <c r="N370" s="84"/>
      <c r="O370" s="146"/>
      <c r="P370" s="146"/>
      <c r="Q370" s="146"/>
      <c r="R370" s="115"/>
      <c r="S370" s="115"/>
      <c r="T370" s="307"/>
      <c r="U370" s="307"/>
    </row>
    <row r="371" spans="1:21" s="1" customFormat="1" x14ac:dyDescent="0.2">
      <c r="A371" s="157"/>
      <c r="B371" s="154">
        <v>1</v>
      </c>
      <c r="C371" s="157"/>
      <c r="D371" s="157"/>
      <c r="E371" s="157"/>
      <c r="F371" s="157"/>
      <c r="G371" s="157"/>
      <c r="H371" s="157"/>
      <c r="I371" s="209"/>
      <c r="J371" s="309">
        <v>9</v>
      </c>
      <c r="K371" s="209"/>
      <c r="L371" s="16" t="s">
        <v>168</v>
      </c>
      <c r="M371" s="156">
        <v>3</v>
      </c>
      <c r="N371" s="84" t="s">
        <v>118</v>
      </c>
      <c r="O371" s="115">
        <f t="shared" ref="O371:Q372" si="213">SUM(O372)</f>
        <v>12528.78</v>
      </c>
      <c r="P371" s="115">
        <f t="shared" si="213"/>
        <v>50000</v>
      </c>
      <c r="Q371" s="115">
        <f t="shared" si="213"/>
        <v>20000</v>
      </c>
      <c r="R371" s="115"/>
      <c r="S371" s="115"/>
      <c r="T371" s="307"/>
      <c r="U371" s="307"/>
    </row>
    <row r="372" spans="1:21" s="1" customFormat="1" ht="38.25" x14ac:dyDescent="0.2">
      <c r="A372" s="157"/>
      <c r="B372" s="154">
        <v>1</v>
      </c>
      <c r="C372" s="157"/>
      <c r="D372" s="157"/>
      <c r="E372" s="157"/>
      <c r="F372" s="157"/>
      <c r="G372" s="157"/>
      <c r="H372" s="157"/>
      <c r="I372" s="209"/>
      <c r="J372" s="309">
        <v>9</v>
      </c>
      <c r="K372" s="209"/>
      <c r="L372" s="16" t="s">
        <v>168</v>
      </c>
      <c r="M372" s="92" t="s">
        <v>71</v>
      </c>
      <c r="N372" s="70" t="s">
        <v>25</v>
      </c>
      <c r="O372" s="116">
        <f t="shared" si="213"/>
        <v>12528.78</v>
      </c>
      <c r="P372" s="116">
        <f t="shared" si="213"/>
        <v>50000</v>
      </c>
      <c r="Q372" s="116">
        <f t="shared" si="213"/>
        <v>20000</v>
      </c>
      <c r="R372" s="115">
        <v>20000</v>
      </c>
      <c r="S372" s="115">
        <v>20000</v>
      </c>
      <c r="T372" s="307">
        <f t="shared" si="206"/>
        <v>100</v>
      </c>
      <c r="U372" s="307">
        <f t="shared" si="196"/>
        <v>100</v>
      </c>
    </row>
    <row r="373" spans="1:21" s="1" customFormat="1" ht="25.5" x14ac:dyDescent="0.2">
      <c r="A373" s="157"/>
      <c r="B373" s="154">
        <v>1</v>
      </c>
      <c r="C373" s="157"/>
      <c r="D373" s="157"/>
      <c r="E373" s="157"/>
      <c r="F373" s="157"/>
      <c r="G373" s="157"/>
      <c r="H373" s="157"/>
      <c r="I373" s="209"/>
      <c r="J373" s="309">
        <v>9</v>
      </c>
      <c r="K373" s="209"/>
      <c r="L373" s="16" t="s">
        <v>168</v>
      </c>
      <c r="M373" s="155" t="s">
        <v>72</v>
      </c>
      <c r="N373" s="84" t="s">
        <v>26</v>
      </c>
      <c r="O373" s="115">
        <v>12528.78</v>
      </c>
      <c r="P373" s="115">
        <v>50000</v>
      </c>
      <c r="Q373" s="115">
        <v>20000</v>
      </c>
      <c r="R373" s="115"/>
      <c r="S373" s="115"/>
      <c r="T373" s="307"/>
      <c r="U373" s="307"/>
    </row>
    <row r="374" spans="1:21" s="1" customFormat="1" x14ac:dyDescent="0.2">
      <c r="A374" s="157"/>
      <c r="B374" s="154"/>
      <c r="C374" s="157"/>
      <c r="D374" s="157"/>
      <c r="E374" s="157"/>
      <c r="F374" s="157"/>
      <c r="G374" s="157"/>
      <c r="H374" s="157"/>
      <c r="I374" s="209"/>
      <c r="J374" s="209"/>
      <c r="K374" s="209"/>
      <c r="L374" s="16"/>
      <c r="M374" s="155"/>
      <c r="N374" s="84"/>
      <c r="O374" s="146"/>
      <c r="P374" s="146"/>
      <c r="Q374" s="146"/>
      <c r="R374" s="115"/>
      <c r="S374" s="115"/>
      <c r="T374" s="307"/>
      <c r="U374" s="307"/>
    </row>
    <row r="375" spans="1:21" s="1" customFormat="1" ht="25.5" x14ac:dyDescent="0.2">
      <c r="A375" s="53" t="s">
        <v>197</v>
      </c>
      <c r="B375" s="238"/>
      <c r="C375" s="238"/>
      <c r="D375" s="238"/>
      <c r="E375" s="238"/>
      <c r="F375" s="238"/>
      <c r="G375" s="238"/>
      <c r="H375" s="238"/>
      <c r="I375" s="238"/>
      <c r="J375" s="238"/>
      <c r="K375" s="238"/>
      <c r="L375" s="31" t="s">
        <v>315</v>
      </c>
      <c r="M375" s="105"/>
      <c r="N375" s="106" t="s">
        <v>153</v>
      </c>
      <c r="O375" s="118">
        <f t="shared" ref="O375:S375" si="214">SUM(O377)</f>
        <v>6333.75</v>
      </c>
      <c r="P375" s="118">
        <f t="shared" si="214"/>
        <v>20000</v>
      </c>
      <c r="Q375" s="118">
        <f t="shared" si="214"/>
        <v>20000</v>
      </c>
      <c r="R375" s="118">
        <f t="shared" si="214"/>
        <v>20000</v>
      </c>
      <c r="S375" s="118">
        <f t="shared" si="214"/>
        <v>20000</v>
      </c>
      <c r="T375" s="307">
        <f t="shared" ref="T375:T397" si="215">R375/Q375*100</f>
        <v>100</v>
      </c>
      <c r="U375" s="307">
        <f t="shared" si="196"/>
        <v>100</v>
      </c>
    </row>
    <row r="376" spans="1:21" s="1" customFormat="1" x14ac:dyDescent="0.2">
      <c r="A376" s="238"/>
      <c r="B376" s="237"/>
      <c r="C376" s="238"/>
      <c r="D376" s="238"/>
      <c r="E376" s="238"/>
      <c r="F376" s="238"/>
      <c r="G376" s="238"/>
      <c r="H376" s="238"/>
      <c r="I376" s="238"/>
      <c r="J376" s="238"/>
      <c r="K376" s="238"/>
      <c r="L376" s="16"/>
      <c r="M376" s="239"/>
      <c r="N376" s="240"/>
      <c r="O376" s="146"/>
      <c r="P376" s="146"/>
      <c r="Q376" s="146"/>
      <c r="R376" s="115"/>
      <c r="S376" s="115"/>
      <c r="T376" s="307"/>
      <c r="U376" s="307"/>
    </row>
    <row r="377" spans="1:21" s="1" customFormat="1" ht="25.5" x14ac:dyDescent="0.2">
      <c r="A377" s="27" t="s">
        <v>262</v>
      </c>
      <c r="B377" s="157"/>
      <c r="C377" s="157"/>
      <c r="D377" s="157"/>
      <c r="E377" s="157"/>
      <c r="F377" s="157"/>
      <c r="G377" s="157"/>
      <c r="H377" s="157"/>
      <c r="I377" s="209"/>
      <c r="J377" s="209"/>
      <c r="K377" s="209"/>
      <c r="L377" s="36" t="s">
        <v>312</v>
      </c>
      <c r="M377" s="108"/>
      <c r="N377" s="109" t="s">
        <v>167</v>
      </c>
      <c r="O377" s="146">
        <f t="shared" ref="O377:P377" si="216">SUM(O382)</f>
        <v>6333.75</v>
      </c>
      <c r="P377" s="146">
        <f t="shared" si="216"/>
        <v>20000</v>
      </c>
      <c r="Q377" s="146">
        <f t="shared" ref="Q377" si="217">SUM(Q382)</f>
        <v>20000</v>
      </c>
      <c r="R377" s="261">
        <f>SUM(R383)</f>
        <v>20000</v>
      </c>
      <c r="S377" s="261">
        <f>SUM(S383)</f>
        <v>20000</v>
      </c>
      <c r="T377" s="307">
        <f t="shared" si="215"/>
        <v>100</v>
      </c>
      <c r="U377" s="307">
        <f t="shared" si="196"/>
        <v>100</v>
      </c>
    </row>
    <row r="378" spans="1:21" s="1" customFormat="1" x14ac:dyDescent="0.2">
      <c r="A378" s="157"/>
      <c r="B378" s="157"/>
      <c r="C378" s="157"/>
      <c r="D378" s="157"/>
      <c r="E378" s="157"/>
      <c r="F378" s="157"/>
      <c r="G378" s="157"/>
      <c r="H378" s="157"/>
      <c r="I378" s="209"/>
      <c r="J378" s="209"/>
      <c r="K378" s="209"/>
      <c r="L378" s="16"/>
      <c r="M378" s="97"/>
      <c r="N378" s="84"/>
      <c r="O378" s="145"/>
      <c r="P378" s="145"/>
      <c r="Q378" s="145"/>
      <c r="R378" s="263"/>
      <c r="S378" s="263"/>
      <c r="T378" s="307"/>
      <c r="U378" s="307"/>
    </row>
    <row r="379" spans="1:21" s="1" customFormat="1" x14ac:dyDescent="0.2">
      <c r="A379" s="183"/>
      <c r="B379" s="183"/>
      <c r="C379" s="183"/>
      <c r="D379" s="183"/>
      <c r="E379" s="183"/>
      <c r="F379" s="183"/>
      <c r="G379" s="183"/>
      <c r="H379" s="183"/>
      <c r="I379" s="209"/>
      <c r="J379" s="209"/>
      <c r="K379" s="209"/>
      <c r="L379" s="16"/>
      <c r="M379" s="97"/>
      <c r="N379" s="186" t="s">
        <v>293</v>
      </c>
      <c r="O379" s="194">
        <f>SUM(O380)</f>
        <v>6333.75</v>
      </c>
      <c r="P379" s="194">
        <f>SUM(P380)</f>
        <v>20000</v>
      </c>
      <c r="Q379" s="194">
        <f>SUM(Q380)</f>
        <v>20000</v>
      </c>
      <c r="R379" s="194">
        <f t="shared" ref="R379:S379" si="218">SUM(R380)</f>
        <v>20000</v>
      </c>
      <c r="S379" s="194">
        <f t="shared" si="218"/>
        <v>20000</v>
      </c>
      <c r="T379" s="307">
        <f t="shared" si="215"/>
        <v>100</v>
      </c>
      <c r="U379" s="307">
        <f t="shared" si="196"/>
        <v>100</v>
      </c>
    </row>
    <row r="380" spans="1:21" s="1" customFormat="1" x14ac:dyDescent="0.2">
      <c r="A380" s="183"/>
      <c r="B380" s="183"/>
      <c r="C380" s="183"/>
      <c r="D380" s="183"/>
      <c r="E380" s="183"/>
      <c r="F380" s="183"/>
      <c r="G380" s="183"/>
      <c r="H380" s="183"/>
      <c r="I380" s="209"/>
      <c r="J380" s="209"/>
      <c r="K380" s="209"/>
      <c r="L380" s="16"/>
      <c r="M380" s="195" t="s">
        <v>289</v>
      </c>
      <c r="N380" s="186" t="s">
        <v>294</v>
      </c>
      <c r="O380" s="194">
        <v>6333.75</v>
      </c>
      <c r="P380" s="194">
        <v>20000</v>
      </c>
      <c r="Q380" s="194">
        <v>20000</v>
      </c>
      <c r="R380" s="194">
        <v>20000</v>
      </c>
      <c r="S380" s="194">
        <v>20000</v>
      </c>
      <c r="T380" s="307">
        <f t="shared" si="215"/>
        <v>100</v>
      </c>
      <c r="U380" s="307">
        <f t="shared" si="196"/>
        <v>100</v>
      </c>
    </row>
    <row r="381" spans="1:21" s="1" customFormat="1" x14ac:dyDescent="0.2">
      <c r="A381" s="183"/>
      <c r="B381" s="183"/>
      <c r="C381" s="183"/>
      <c r="D381" s="183"/>
      <c r="E381" s="183"/>
      <c r="F381" s="183"/>
      <c r="G381" s="183"/>
      <c r="H381" s="183"/>
      <c r="I381" s="209"/>
      <c r="J381" s="209"/>
      <c r="K381" s="209"/>
      <c r="L381" s="16"/>
      <c r="M381" s="97"/>
      <c r="N381" s="84"/>
      <c r="O381" s="145"/>
      <c r="P381" s="145"/>
      <c r="Q381" s="145"/>
      <c r="R381" s="263"/>
      <c r="S381" s="263"/>
      <c r="T381" s="307"/>
      <c r="U381" s="307"/>
    </row>
    <row r="382" spans="1:21" s="1" customFormat="1" x14ac:dyDescent="0.2">
      <c r="A382" s="157"/>
      <c r="B382" s="154">
        <v>1</v>
      </c>
      <c r="C382" s="157"/>
      <c r="D382" s="157"/>
      <c r="E382" s="157"/>
      <c r="F382" s="157"/>
      <c r="G382" s="157"/>
      <c r="H382" s="157"/>
      <c r="I382" s="209"/>
      <c r="J382" s="209"/>
      <c r="K382" s="209"/>
      <c r="L382" s="16" t="s">
        <v>312</v>
      </c>
      <c r="M382" s="156">
        <v>3</v>
      </c>
      <c r="N382" s="84" t="s">
        <v>118</v>
      </c>
      <c r="O382" s="115">
        <f t="shared" ref="O382:Q383" si="219">SUM(O383)</f>
        <v>6333.75</v>
      </c>
      <c r="P382" s="115">
        <f t="shared" si="219"/>
        <v>20000</v>
      </c>
      <c r="Q382" s="115">
        <f t="shared" si="219"/>
        <v>20000</v>
      </c>
      <c r="R382" s="115"/>
      <c r="S382" s="115"/>
      <c r="T382" s="307"/>
      <c r="U382" s="307"/>
    </row>
    <row r="383" spans="1:21" s="1" customFormat="1" ht="38.25" x14ac:dyDescent="0.2">
      <c r="A383" s="157"/>
      <c r="B383" s="154">
        <v>1</v>
      </c>
      <c r="C383" s="157"/>
      <c r="D383" s="157"/>
      <c r="E383" s="157"/>
      <c r="F383" s="157"/>
      <c r="G383" s="157"/>
      <c r="H383" s="157"/>
      <c r="I383" s="209"/>
      <c r="J383" s="209"/>
      <c r="K383" s="209"/>
      <c r="L383" s="16" t="s">
        <v>312</v>
      </c>
      <c r="M383" s="92" t="s">
        <v>71</v>
      </c>
      <c r="N383" s="70" t="s">
        <v>25</v>
      </c>
      <c r="O383" s="116">
        <f t="shared" si="219"/>
        <v>6333.75</v>
      </c>
      <c r="P383" s="116">
        <f t="shared" si="219"/>
        <v>20000</v>
      </c>
      <c r="Q383" s="116">
        <f t="shared" si="219"/>
        <v>20000</v>
      </c>
      <c r="R383" s="115">
        <v>20000</v>
      </c>
      <c r="S383" s="115">
        <v>20000</v>
      </c>
      <c r="T383" s="307">
        <f t="shared" si="215"/>
        <v>100</v>
      </c>
      <c r="U383" s="307">
        <f t="shared" si="196"/>
        <v>100</v>
      </c>
    </row>
    <row r="384" spans="1:21" s="1" customFormat="1" ht="25.5" x14ac:dyDescent="0.2">
      <c r="A384" s="157"/>
      <c r="B384" s="154">
        <v>1</v>
      </c>
      <c r="C384" s="157"/>
      <c r="D384" s="157"/>
      <c r="E384" s="157"/>
      <c r="F384" s="157"/>
      <c r="G384" s="157"/>
      <c r="H384" s="157"/>
      <c r="I384" s="209"/>
      <c r="J384" s="209"/>
      <c r="K384" s="209"/>
      <c r="L384" s="16" t="s">
        <v>312</v>
      </c>
      <c r="M384" s="155" t="s">
        <v>72</v>
      </c>
      <c r="N384" s="84" t="s">
        <v>26</v>
      </c>
      <c r="O384" s="115">
        <v>6333.75</v>
      </c>
      <c r="P384" s="115">
        <v>20000</v>
      </c>
      <c r="Q384" s="115">
        <v>20000</v>
      </c>
      <c r="R384" s="115"/>
      <c r="S384" s="115"/>
      <c r="T384" s="307"/>
      <c r="U384" s="307"/>
    </row>
    <row r="385" spans="1:21" s="1" customFormat="1" x14ac:dyDescent="0.2">
      <c r="A385" s="238"/>
      <c r="B385" s="237"/>
      <c r="C385" s="238"/>
      <c r="D385" s="238"/>
      <c r="E385" s="238"/>
      <c r="F385" s="238"/>
      <c r="G385" s="238"/>
      <c r="H385" s="238"/>
      <c r="I385" s="238"/>
      <c r="J385" s="238"/>
      <c r="K385" s="238"/>
      <c r="L385" s="16"/>
      <c r="M385" s="239"/>
      <c r="N385" s="240"/>
      <c r="O385" s="115"/>
      <c r="P385" s="115"/>
      <c r="Q385" s="115"/>
      <c r="R385" s="115"/>
      <c r="S385" s="115"/>
      <c r="T385" s="307"/>
      <c r="U385" s="307"/>
    </row>
    <row r="386" spans="1:21" s="1" customFormat="1" ht="25.5" x14ac:dyDescent="0.2">
      <c r="A386" s="53" t="s">
        <v>197</v>
      </c>
      <c r="B386" s="238"/>
      <c r="C386" s="238"/>
      <c r="D386" s="238"/>
      <c r="E386" s="238"/>
      <c r="F386" s="238"/>
      <c r="G386" s="238"/>
      <c r="H386" s="238"/>
      <c r="I386" s="238"/>
      <c r="J386" s="238"/>
      <c r="K386" s="238"/>
      <c r="L386" s="31" t="s">
        <v>203</v>
      </c>
      <c r="M386" s="105"/>
      <c r="N386" s="106" t="s">
        <v>153</v>
      </c>
      <c r="O386" s="118">
        <f>SUM(O388)</f>
        <v>0</v>
      </c>
      <c r="P386" s="118">
        <f>SUM(P388)</f>
        <v>5000</v>
      </c>
      <c r="Q386" s="118">
        <f>SUM(Q388)</f>
        <v>5000</v>
      </c>
      <c r="R386" s="118">
        <f t="shared" ref="R386" si="220">SUM(R388)</f>
        <v>5000</v>
      </c>
      <c r="S386" s="118">
        <f t="shared" ref="S386" si="221">SUM(S388)</f>
        <v>5000</v>
      </c>
      <c r="T386" s="307">
        <f t="shared" si="215"/>
        <v>100</v>
      </c>
      <c r="U386" s="307">
        <f t="shared" si="196"/>
        <v>100</v>
      </c>
    </row>
    <row r="387" spans="1:21" s="1" customFormat="1" x14ac:dyDescent="0.2">
      <c r="A387" s="161"/>
      <c r="B387" s="160"/>
      <c r="C387" s="161"/>
      <c r="D387" s="161"/>
      <c r="E387" s="161"/>
      <c r="F387" s="161"/>
      <c r="G387" s="161"/>
      <c r="H387" s="161"/>
      <c r="I387" s="209"/>
      <c r="J387" s="209"/>
      <c r="K387" s="209"/>
      <c r="L387" s="16"/>
      <c r="M387" s="162"/>
      <c r="N387" s="84"/>
      <c r="O387" s="115"/>
      <c r="P387" s="115"/>
      <c r="Q387" s="115"/>
      <c r="R387" s="115"/>
      <c r="S387" s="115"/>
      <c r="T387" s="307"/>
      <c r="U387" s="307"/>
    </row>
    <row r="388" spans="1:21" s="129" customFormat="1" ht="25.5" x14ac:dyDescent="0.2">
      <c r="A388" s="27" t="s">
        <v>319</v>
      </c>
      <c r="L388" s="66" t="s">
        <v>168</v>
      </c>
      <c r="M388" s="143"/>
      <c r="N388" s="123" t="s">
        <v>269</v>
      </c>
      <c r="O388" s="146">
        <f t="shared" ref="O388:P388" si="222">SUM(O394)</f>
        <v>0</v>
      </c>
      <c r="P388" s="146">
        <f t="shared" si="222"/>
        <v>5000</v>
      </c>
      <c r="Q388" s="146">
        <f>SUM(Q394)</f>
        <v>5000</v>
      </c>
      <c r="R388" s="146">
        <f>SUM(R395+R397)</f>
        <v>5000</v>
      </c>
      <c r="S388" s="146">
        <f>SUM(S395+S397)</f>
        <v>5000</v>
      </c>
      <c r="T388" s="307">
        <f t="shared" si="215"/>
        <v>100</v>
      </c>
      <c r="U388" s="307">
        <f t="shared" si="196"/>
        <v>100</v>
      </c>
    </row>
    <row r="389" spans="1:21" s="129" customFormat="1" x14ac:dyDescent="0.2">
      <c r="A389" s="27"/>
      <c r="L389" s="66"/>
      <c r="M389" s="143"/>
      <c r="N389" s="123"/>
      <c r="O389" s="146"/>
      <c r="P389" s="146"/>
      <c r="Q389" s="146"/>
      <c r="R389" s="146"/>
      <c r="S389" s="146"/>
      <c r="T389" s="307"/>
      <c r="U389" s="307"/>
    </row>
    <row r="390" spans="1:21" s="129" customFormat="1" x14ac:dyDescent="0.2">
      <c r="A390" s="27"/>
      <c r="L390" s="66"/>
      <c r="M390" s="97"/>
      <c r="N390" s="186" t="s">
        <v>293</v>
      </c>
      <c r="O390" s="194">
        <f t="shared" ref="O390:S390" si="223">SUM(O391:O392)</f>
        <v>0</v>
      </c>
      <c r="P390" s="194">
        <f t="shared" si="223"/>
        <v>5000</v>
      </c>
      <c r="Q390" s="194">
        <f t="shared" si="223"/>
        <v>5000</v>
      </c>
      <c r="R390" s="194">
        <f t="shared" si="223"/>
        <v>5000</v>
      </c>
      <c r="S390" s="194">
        <f t="shared" si="223"/>
        <v>5000</v>
      </c>
      <c r="T390" s="307">
        <f t="shared" si="215"/>
        <v>100</v>
      </c>
      <c r="U390" s="307">
        <f t="shared" si="196"/>
        <v>100</v>
      </c>
    </row>
    <row r="391" spans="1:21" s="129" customFormat="1" x14ac:dyDescent="0.2">
      <c r="A391" s="27"/>
      <c r="L391" s="66"/>
      <c r="M391" s="195" t="s">
        <v>289</v>
      </c>
      <c r="N391" s="186" t="s">
        <v>294</v>
      </c>
      <c r="O391" s="194">
        <v>0</v>
      </c>
      <c r="P391" s="194">
        <v>5000</v>
      </c>
      <c r="Q391" s="194">
        <v>5000</v>
      </c>
      <c r="R391" s="194">
        <v>0</v>
      </c>
      <c r="S391" s="194">
        <v>0</v>
      </c>
      <c r="T391" s="307">
        <f t="shared" si="215"/>
        <v>0</v>
      </c>
      <c r="U391" s="307">
        <f t="shared" si="196"/>
        <v>0</v>
      </c>
    </row>
    <row r="392" spans="1:21" s="129" customFormat="1" ht="51" x14ac:dyDescent="0.2">
      <c r="A392" s="27"/>
      <c r="L392" s="66"/>
      <c r="M392" s="195" t="s">
        <v>52</v>
      </c>
      <c r="N392" s="196" t="s">
        <v>106</v>
      </c>
      <c r="O392" s="194">
        <v>0</v>
      </c>
      <c r="P392" s="194">
        <v>0</v>
      </c>
      <c r="Q392" s="194">
        <v>0</v>
      </c>
      <c r="R392" s="194">
        <v>5000</v>
      </c>
      <c r="S392" s="194">
        <v>5000</v>
      </c>
      <c r="T392" s="307">
        <v>0</v>
      </c>
      <c r="U392" s="307">
        <v>0</v>
      </c>
    </row>
    <row r="393" spans="1:21" s="1" customFormat="1" x14ac:dyDescent="0.2">
      <c r="A393" s="165"/>
      <c r="B393" s="165"/>
      <c r="C393" s="165"/>
      <c r="D393" s="165"/>
      <c r="E393" s="165"/>
      <c r="F393" s="165"/>
      <c r="G393" s="165"/>
      <c r="H393" s="165"/>
      <c r="I393" s="209"/>
      <c r="J393" s="209"/>
      <c r="K393" s="209"/>
      <c r="L393" s="16"/>
      <c r="M393" s="92"/>
      <c r="N393" s="70"/>
      <c r="O393" s="115"/>
      <c r="P393" s="115"/>
      <c r="Q393" s="115"/>
      <c r="R393" s="115"/>
      <c r="S393" s="115"/>
      <c r="T393" s="307"/>
      <c r="U393" s="307"/>
    </row>
    <row r="394" spans="1:21" s="1" customFormat="1" x14ac:dyDescent="0.2">
      <c r="A394" s="165"/>
      <c r="B394" s="333">
        <v>1</v>
      </c>
      <c r="C394" s="165"/>
      <c r="D394" s="165"/>
      <c r="E394" s="165"/>
      <c r="F394" s="164"/>
      <c r="G394" s="165"/>
      <c r="H394" s="333">
        <v>7</v>
      </c>
      <c r="I394" s="209"/>
      <c r="J394" s="209"/>
      <c r="K394" s="209"/>
      <c r="L394" s="340" t="s">
        <v>168</v>
      </c>
      <c r="M394" s="167">
        <v>3</v>
      </c>
      <c r="N394" s="84" t="s">
        <v>118</v>
      </c>
      <c r="O394" s="115">
        <f t="shared" ref="O394:P394" si="224">SUM(O395)</f>
        <v>0</v>
      </c>
      <c r="P394" s="115">
        <f t="shared" si="224"/>
        <v>5000</v>
      </c>
      <c r="Q394" s="115">
        <f>SUM(Q395+Q397)</f>
        <v>5000</v>
      </c>
      <c r="R394" s="115"/>
      <c r="S394" s="115"/>
      <c r="T394" s="307"/>
      <c r="U394" s="307"/>
    </row>
    <row r="395" spans="1:21" s="38" customFormat="1" ht="25.5" x14ac:dyDescent="0.2">
      <c r="B395" s="333">
        <v>1</v>
      </c>
      <c r="F395" s="9"/>
      <c r="H395" s="333">
        <v>7</v>
      </c>
      <c r="L395" s="340" t="s">
        <v>168</v>
      </c>
      <c r="M395" s="92" t="s">
        <v>267</v>
      </c>
      <c r="N395" s="70" t="s">
        <v>287</v>
      </c>
      <c r="O395" s="116">
        <f t="shared" ref="O395:Q395" si="225">SUM(O396:O396)</f>
        <v>0</v>
      </c>
      <c r="P395" s="116">
        <f t="shared" si="225"/>
        <v>5000</v>
      </c>
      <c r="Q395" s="116">
        <f t="shared" si="225"/>
        <v>0</v>
      </c>
      <c r="R395" s="115">
        <v>0</v>
      </c>
      <c r="S395" s="115">
        <v>0</v>
      </c>
      <c r="T395" s="307">
        <v>0</v>
      </c>
      <c r="U395" s="307">
        <v>0</v>
      </c>
    </row>
    <row r="396" spans="1:21" s="323" customFormat="1" ht="25.5" x14ac:dyDescent="0.2">
      <c r="B396" s="343">
        <v>1</v>
      </c>
      <c r="F396" s="324"/>
      <c r="H396" s="333">
        <v>7</v>
      </c>
      <c r="L396" s="340" t="s">
        <v>168</v>
      </c>
      <c r="M396" s="341" t="s">
        <v>266</v>
      </c>
      <c r="N396" s="342" t="s">
        <v>286</v>
      </c>
      <c r="O396" s="339">
        <v>0</v>
      </c>
      <c r="P396" s="339">
        <v>5000</v>
      </c>
      <c r="Q396" s="339">
        <v>0</v>
      </c>
      <c r="R396" s="325"/>
      <c r="S396" s="325"/>
      <c r="T396" s="326"/>
      <c r="U396" s="307"/>
    </row>
    <row r="397" spans="1:21" s="323" customFormat="1" x14ac:dyDescent="0.2">
      <c r="B397" s="343"/>
      <c r="F397" s="324"/>
      <c r="H397" s="333">
        <v>7</v>
      </c>
      <c r="L397" s="340" t="s">
        <v>168</v>
      </c>
      <c r="M397" s="328">
        <v>38</v>
      </c>
      <c r="N397" s="70" t="s">
        <v>288</v>
      </c>
      <c r="O397" s="116">
        <v>0</v>
      </c>
      <c r="P397" s="116">
        <v>0</v>
      </c>
      <c r="Q397" s="116">
        <f>SUM(Q398)</f>
        <v>5000</v>
      </c>
      <c r="R397" s="339">
        <v>5000</v>
      </c>
      <c r="S397" s="339">
        <v>5000</v>
      </c>
      <c r="T397" s="307">
        <f t="shared" si="215"/>
        <v>100</v>
      </c>
      <c r="U397" s="307">
        <f t="shared" si="196"/>
        <v>100</v>
      </c>
    </row>
    <row r="398" spans="1:21" s="1" customFormat="1" x14ac:dyDescent="0.2">
      <c r="A398" s="282"/>
      <c r="B398" s="333">
        <v>1</v>
      </c>
      <c r="C398" s="282"/>
      <c r="D398" s="282"/>
      <c r="E398" s="282"/>
      <c r="F398" s="286"/>
      <c r="G398" s="282"/>
      <c r="H398" s="333">
        <v>7</v>
      </c>
      <c r="I398" s="282"/>
      <c r="J398" s="282"/>
      <c r="K398" s="282"/>
      <c r="L398" s="340" t="s">
        <v>168</v>
      </c>
      <c r="M398" s="283" t="s">
        <v>74</v>
      </c>
      <c r="N398" s="284" t="s">
        <v>8</v>
      </c>
      <c r="O398" s="115">
        <v>0</v>
      </c>
      <c r="P398" s="115">
        <v>0</v>
      </c>
      <c r="Q398" s="115">
        <v>5000</v>
      </c>
      <c r="R398" s="115"/>
      <c r="S398" s="115"/>
      <c r="T398" s="307"/>
      <c r="U398" s="307"/>
    </row>
    <row r="399" spans="1:21" s="1" customFormat="1" x14ac:dyDescent="0.2">
      <c r="A399" s="53"/>
      <c r="B399" s="157"/>
      <c r="C399" s="157"/>
      <c r="D399" s="157"/>
      <c r="E399" s="157"/>
      <c r="F399" s="157"/>
      <c r="G399" s="157"/>
      <c r="H399" s="157"/>
      <c r="I399" s="209"/>
      <c r="J399" s="209"/>
      <c r="K399" s="209"/>
      <c r="L399" s="340"/>
      <c r="M399" s="105"/>
      <c r="N399" s="106"/>
      <c r="O399" s="146"/>
      <c r="P399" s="146"/>
      <c r="Q399" s="146"/>
      <c r="R399" s="146"/>
      <c r="S399" s="146"/>
      <c r="T399" s="307"/>
      <c r="U399" s="307"/>
    </row>
    <row r="400" spans="1:21" s="1" customFormat="1" ht="25.5" x14ac:dyDescent="0.2">
      <c r="A400" s="51" t="s">
        <v>135</v>
      </c>
      <c r="B400" s="55">
        <v>1</v>
      </c>
      <c r="C400" s="157"/>
      <c r="D400" s="157"/>
      <c r="E400" s="157"/>
      <c r="F400" s="55"/>
      <c r="G400" s="157"/>
      <c r="H400" s="157"/>
      <c r="I400" s="209"/>
      <c r="J400" s="209"/>
      <c r="K400" s="209"/>
      <c r="L400" s="16"/>
      <c r="M400" s="155"/>
      <c r="N400" s="73" t="s">
        <v>263</v>
      </c>
      <c r="O400" s="117">
        <f>SUM(O402)</f>
        <v>0</v>
      </c>
      <c r="P400" s="117">
        <f>SUM(P402)</f>
        <v>5000</v>
      </c>
      <c r="Q400" s="117">
        <f>SUM(Q402)</f>
        <v>5000</v>
      </c>
      <c r="R400" s="117">
        <f t="shared" ref="R400" si="226">SUM(R402)</f>
        <v>5000</v>
      </c>
      <c r="S400" s="117">
        <f t="shared" ref="S400" si="227">SUM(S402)</f>
        <v>5000</v>
      </c>
      <c r="T400" s="307">
        <f t="shared" ref="T400:T411" si="228">R400/Q400*100</f>
        <v>100</v>
      </c>
      <c r="U400" s="307">
        <f t="shared" si="196"/>
        <v>100</v>
      </c>
    </row>
    <row r="401" spans="1:21" s="1" customFormat="1" x14ac:dyDescent="0.2">
      <c r="A401" s="157"/>
      <c r="B401" s="154"/>
      <c r="C401" s="157"/>
      <c r="D401" s="154"/>
      <c r="E401" s="157"/>
      <c r="F401" s="154"/>
      <c r="G401" s="157"/>
      <c r="H401" s="157"/>
      <c r="I401" s="209"/>
      <c r="J401" s="209"/>
      <c r="K401" s="209"/>
      <c r="L401" s="16"/>
      <c r="M401" s="155"/>
      <c r="N401" s="84"/>
      <c r="O401" s="118"/>
      <c r="P401" s="118"/>
      <c r="Q401" s="118"/>
      <c r="R401" s="118"/>
      <c r="S401" s="118"/>
      <c r="T401" s="307"/>
      <c r="U401" s="307"/>
    </row>
    <row r="402" spans="1:21" s="1" customFormat="1" ht="25.5" x14ac:dyDescent="0.2">
      <c r="A402" s="53" t="s">
        <v>197</v>
      </c>
      <c r="B402" s="157"/>
      <c r="C402" s="157"/>
      <c r="D402" s="157"/>
      <c r="E402" s="157"/>
      <c r="F402" s="157"/>
      <c r="G402" s="157"/>
      <c r="H402" s="157"/>
      <c r="I402" s="209"/>
      <c r="J402" s="209"/>
      <c r="K402" s="209"/>
      <c r="L402" s="31" t="s">
        <v>314</v>
      </c>
      <c r="M402" s="105"/>
      <c r="N402" s="106" t="s">
        <v>153</v>
      </c>
      <c r="O402" s="118">
        <f>SUM(O404+O414)</f>
        <v>0</v>
      </c>
      <c r="P402" s="118">
        <f>SUM(P404+P414)</f>
        <v>5000</v>
      </c>
      <c r="Q402" s="118">
        <f>SUM(Q404+Q414)</f>
        <v>5000</v>
      </c>
      <c r="R402" s="118">
        <f>SUM(R404+R414)</f>
        <v>5000</v>
      </c>
      <c r="S402" s="118">
        <f>SUM(S404+S414)</f>
        <v>5000</v>
      </c>
      <c r="T402" s="307">
        <f t="shared" si="228"/>
        <v>100</v>
      </c>
      <c r="U402" s="307">
        <f t="shared" si="196"/>
        <v>100</v>
      </c>
    </row>
    <row r="403" spans="1:21" s="1" customFormat="1" x14ac:dyDescent="0.2">
      <c r="A403" s="53"/>
      <c r="B403" s="183"/>
      <c r="C403" s="183"/>
      <c r="D403" s="183"/>
      <c r="E403" s="183"/>
      <c r="F403" s="183"/>
      <c r="G403" s="183"/>
      <c r="H403" s="183"/>
      <c r="I403" s="209"/>
      <c r="J403" s="209"/>
      <c r="K403" s="209"/>
      <c r="L403" s="31"/>
      <c r="M403" s="105"/>
      <c r="N403" s="106"/>
      <c r="O403" s="118"/>
      <c r="P403" s="118"/>
      <c r="Q403" s="118"/>
      <c r="R403" s="118"/>
      <c r="S403" s="118"/>
      <c r="T403" s="307"/>
      <c r="U403" s="307"/>
    </row>
    <row r="404" spans="1:21" s="1" customFormat="1" x14ac:dyDescent="0.2">
      <c r="A404" s="27" t="s">
        <v>136</v>
      </c>
      <c r="B404" s="157"/>
      <c r="C404" s="157"/>
      <c r="D404" s="157"/>
      <c r="E404" s="157"/>
      <c r="F404" s="157"/>
      <c r="G404" s="157"/>
      <c r="H404" s="157"/>
      <c r="I404" s="209"/>
      <c r="J404" s="209"/>
      <c r="K404" s="209"/>
      <c r="L404" s="36" t="s">
        <v>313</v>
      </c>
      <c r="M404" s="108"/>
      <c r="N404" s="109" t="s">
        <v>164</v>
      </c>
      <c r="O404" s="146">
        <f t="shared" ref="O404:P404" si="229">SUM(O410)</f>
        <v>0</v>
      </c>
      <c r="P404" s="146">
        <f t="shared" si="229"/>
        <v>5000</v>
      </c>
      <c r="Q404" s="146">
        <f t="shared" ref="Q404" si="230">SUM(Q410)</f>
        <v>5000</v>
      </c>
      <c r="R404" s="261">
        <f>SUM(R411)</f>
        <v>5000</v>
      </c>
      <c r="S404" s="261">
        <f>SUM(S411)</f>
        <v>5000</v>
      </c>
      <c r="T404" s="307">
        <f t="shared" si="228"/>
        <v>100</v>
      </c>
      <c r="U404" s="307">
        <f t="shared" si="196"/>
        <v>100</v>
      </c>
    </row>
    <row r="405" spans="1:21" s="1" customFormat="1" x14ac:dyDescent="0.2">
      <c r="A405" s="27"/>
      <c r="B405" s="183"/>
      <c r="C405" s="183"/>
      <c r="D405" s="183"/>
      <c r="E405" s="183"/>
      <c r="F405" s="183"/>
      <c r="G405" s="183"/>
      <c r="H405" s="183"/>
      <c r="I405" s="209"/>
      <c r="J405" s="209"/>
      <c r="K405" s="209"/>
      <c r="L405" s="36"/>
      <c r="M405" s="108"/>
      <c r="N405" s="109"/>
      <c r="O405" s="146"/>
      <c r="P405" s="146"/>
      <c r="Q405" s="146"/>
      <c r="R405" s="261"/>
      <c r="S405" s="261"/>
      <c r="T405" s="307"/>
      <c r="U405" s="307"/>
    </row>
    <row r="406" spans="1:21" s="1" customFormat="1" x14ac:dyDescent="0.2">
      <c r="A406" s="27"/>
      <c r="B406" s="183"/>
      <c r="C406" s="183"/>
      <c r="D406" s="183"/>
      <c r="E406" s="183"/>
      <c r="F406" s="183"/>
      <c r="G406" s="183"/>
      <c r="H406" s="183"/>
      <c r="I406" s="209"/>
      <c r="J406" s="209"/>
      <c r="K406" s="209"/>
      <c r="L406" s="36"/>
      <c r="M406" s="105"/>
      <c r="N406" s="186" t="s">
        <v>293</v>
      </c>
      <c r="O406" s="194">
        <f t="shared" ref="O406:S406" si="231">SUM(O407:O408)</f>
        <v>0</v>
      </c>
      <c r="P406" s="194">
        <f t="shared" si="231"/>
        <v>5000</v>
      </c>
      <c r="Q406" s="194">
        <f t="shared" si="231"/>
        <v>5000</v>
      </c>
      <c r="R406" s="194">
        <f t="shared" si="231"/>
        <v>5000</v>
      </c>
      <c r="S406" s="194">
        <f t="shared" si="231"/>
        <v>5000</v>
      </c>
      <c r="T406" s="307">
        <f t="shared" si="228"/>
        <v>100</v>
      </c>
      <c r="U406" s="307">
        <f t="shared" si="196"/>
        <v>100</v>
      </c>
    </row>
    <row r="407" spans="1:21" s="1" customFormat="1" x14ac:dyDescent="0.2">
      <c r="A407" s="27"/>
      <c r="B407" s="183"/>
      <c r="C407" s="183"/>
      <c r="D407" s="183"/>
      <c r="E407" s="183"/>
      <c r="F407" s="183"/>
      <c r="G407" s="183"/>
      <c r="H407" s="183"/>
      <c r="I407" s="209"/>
      <c r="J407" s="209"/>
      <c r="K407" s="209"/>
      <c r="L407" s="36"/>
      <c r="M407" s="195" t="s">
        <v>289</v>
      </c>
      <c r="N407" s="186" t="s">
        <v>294</v>
      </c>
      <c r="O407" s="194">
        <v>0</v>
      </c>
      <c r="P407" s="194">
        <v>0</v>
      </c>
      <c r="Q407" s="194">
        <v>0</v>
      </c>
      <c r="R407" s="194">
        <v>0</v>
      </c>
      <c r="S407" s="194">
        <v>0</v>
      </c>
      <c r="T407" s="307">
        <v>0</v>
      </c>
      <c r="U407" s="307">
        <v>0</v>
      </c>
    </row>
    <row r="408" spans="1:21" s="1" customFormat="1" x14ac:dyDescent="0.2">
      <c r="A408" s="27"/>
      <c r="B408" s="212"/>
      <c r="C408" s="212"/>
      <c r="D408" s="212"/>
      <c r="E408" s="212"/>
      <c r="F408" s="212"/>
      <c r="G408" s="212"/>
      <c r="H408" s="212"/>
      <c r="I408" s="212"/>
      <c r="J408" s="212"/>
      <c r="K408" s="212"/>
      <c r="L408" s="36"/>
      <c r="M408" s="192">
        <v>9</v>
      </c>
      <c r="N408" s="186" t="s">
        <v>298</v>
      </c>
      <c r="O408" s="194">
        <v>0</v>
      </c>
      <c r="P408" s="194">
        <v>5000</v>
      </c>
      <c r="Q408" s="194">
        <v>5000</v>
      </c>
      <c r="R408" s="194">
        <v>5000</v>
      </c>
      <c r="S408" s="194">
        <v>5000</v>
      </c>
      <c r="T408" s="307">
        <f t="shared" si="228"/>
        <v>100</v>
      </c>
      <c r="U408" s="307">
        <f t="shared" ref="U408:U470" si="232">S408/Q408*100</f>
        <v>100</v>
      </c>
    </row>
    <row r="409" spans="1:21" s="1" customFormat="1" x14ac:dyDescent="0.2">
      <c r="A409" s="157"/>
      <c r="B409" s="157"/>
      <c r="C409" s="157"/>
      <c r="D409" s="157"/>
      <c r="E409" s="157"/>
      <c r="F409" s="157"/>
      <c r="G409" s="157"/>
      <c r="H409" s="157"/>
      <c r="I409" s="209"/>
      <c r="J409" s="209"/>
      <c r="K409" s="209"/>
      <c r="L409" s="16"/>
      <c r="M409" s="97"/>
      <c r="N409" s="84"/>
      <c r="O409" s="148"/>
      <c r="P409" s="148"/>
      <c r="Q409" s="148"/>
      <c r="R409" s="119"/>
      <c r="S409" s="119"/>
      <c r="T409" s="307"/>
      <c r="U409" s="307"/>
    </row>
    <row r="410" spans="1:21" s="1" customFormat="1" x14ac:dyDescent="0.2">
      <c r="A410" s="157"/>
      <c r="B410" s="154">
        <v>1</v>
      </c>
      <c r="C410" s="157"/>
      <c r="D410" s="157"/>
      <c r="E410" s="157"/>
      <c r="F410" s="55"/>
      <c r="G410" s="157"/>
      <c r="H410" s="157"/>
      <c r="I410" s="209"/>
      <c r="J410" s="309">
        <v>9</v>
      </c>
      <c r="K410" s="209"/>
      <c r="L410" s="16" t="s">
        <v>313</v>
      </c>
      <c r="M410" s="156">
        <v>3</v>
      </c>
      <c r="N410" s="84" t="s">
        <v>118</v>
      </c>
      <c r="O410" s="115">
        <f t="shared" ref="O410:Q411" si="233">SUM(O411)</f>
        <v>0</v>
      </c>
      <c r="P410" s="115">
        <f t="shared" si="233"/>
        <v>5000</v>
      </c>
      <c r="Q410" s="115">
        <f t="shared" si="233"/>
        <v>5000</v>
      </c>
      <c r="R410" s="115"/>
      <c r="S410" s="115"/>
      <c r="T410" s="307"/>
      <c r="U410" s="307"/>
    </row>
    <row r="411" spans="1:21" s="1" customFormat="1" ht="38.25" x14ac:dyDescent="0.2">
      <c r="A411" s="157"/>
      <c r="B411" s="154">
        <v>1</v>
      </c>
      <c r="C411" s="157"/>
      <c r="D411" s="157"/>
      <c r="E411" s="157"/>
      <c r="F411" s="157"/>
      <c r="G411" s="157"/>
      <c r="H411" s="157"/>
      <c r="I411" s="209"/>
      <c r="J411" s="309">
        <v>9</v>
      </c>
      <c r="K411" s="209"/>
      <c r="L411" s="16" t="s">
        <v>313</v>
      </c>
      <c r="M411" s="92" t="s">
        <v>71</v>
      </c>
      <c r="N411" s="70" t="s">
        <v>25</v>
      </c>
      <c r="O411" s="116">
        <f t="shared" si="233"/>
        <v>0</v>
      </c>
      <c r="P411" s="116">
        <f t="shared" si="233"/>
        <v>5000</v>
      </c>
      <c r="Q411" s="116">
        <f t="shared" si="233"/>
        <v>5000</v>
      </c>
      <c r="R411" s="115">
        <v>5000</v>
      </c>
      <c r="S411" s="115">
        <v>5000</v>
      </c>
      <c r="T411" s="307">
        <f t="shared" si="228"/>
        <v>100</v>
      </c>
      <c r="U411" s="307">
        <f t="shared" si="232"/>
        <v>100</v>
      </c>
    </row>
    <row r="412" spans="1:21" s="1" customFormat="1" ht="25.5" x14ac:dyDescent="0.2">
      <c r="A412" s="157"/>
      <c r="B412" s="154">
        <v>1</v>
      </c>
      <c r="C412" s="157"/>
      <c r="D412" s="157"/>
      <c r="E412" s="157"/>
      <c r="F412" s="157"/>
      <c r="G412" s="157"/>
      <c r="H412" s="157"/>
      <c r="I412" s="209"/>
      <c r="J412" s="309">
        <v>9</v>
      </c>
      <c r="K412" s="209"/>
      <c r="L412" s="16" t="s">
        <v>313</v>
      </c>
      <c r="M412" s="155" t="s">
        <v>72</v>
      </c>
      <c r="N412" s="84" t="s">
        <v>26</v>
      </c>
      <c r="O412" s="115">
        <v>0</v>
      </c>
      <c r="P412" s="115">
        <v>5000</v>
      </c>
      <c r="Q412" s="115">
        <v>5000</v>
      </c>
      <c r="R412" s="115"/>
      <c r="S412" s="115"/>
      <c r="T412" s="307"/>
      <c r="U412" s="307"/>
    </row>
    <row r="413" spans="1:21" s="1" customFormat="1" x14ac:dyDescent="0.2">
      <c r="A413" s="279"/>
      <c r="B413" s="278"/>
      <c r="C413" s="279"/>
      <c r="D413" s="279"/>
      <c r="E413" s="279"/>
      <c r="F413" s="279"/>
      <c r="G413" s="279"/>
      <c r="H413" s="279"/>
      <c r="I413" s="279"/>
      <c r="J413" s="279"/>
      <c r="K413" s="279"/>
      <c r="L413" s="16"/>
      <c r="M413" s="280"/>
      <c r="N413" s="281"/>
      <c r="O413" s="115"/>
      <c r="P413" s="115"/>
      <c r="Q413" s="115"/>
      <c r="R413" s="115"/>
      <c r="S413" s="115"/>
      <c r="T413" s="307"/>
      <c r="U413" s="307"/>
    </row>
    <row r="414" spans="1:21" s="1" customFormat="1" x14ac:dyDescent="0.2">
      <c r="A414" s="53"/>
      <c r="B414" s="157"/>
      <c r="C414" s="157"/>
      <c r="D414" s="157"/>
      <c r="E414" s="157"/>
      <c r="F414" s="157"/>
      <c r="G414" s="157"/>
      <c r="H414" s="157"/>
      <c r="I414" s="209"/>
      <c r="J414" s="209"/>
      <c r="K414" s="209"/>
      <c r="L414" s="31"/>
      <c r="M414" s="105"/>
      <c r="N414" s="106"/>
      <c r="O414" s="146"/>
      <c r="P414" s="146"/>
      <c r="Q414" s="146"/>
      <c r="R414" s="146"/>
      <c r="S414" s="146"/>
      <c r="T414" s="307"/>
      <c r="U414" s="307"/>
    </row>
    <row r="415" spans="1:21" s="1" customFormat="1" x14ac:dyDescent="0.2">
      <c r="A415" s="51" t="s">
        <v>137</v>
      </c>
      <c r="B415" s="55">
        <v>1</v>
      </c>
      <c r="C415" s="157"/>
      <c r="D415" s="157"/>
      <c r="E415" s="157"/>
      <c r="F415" s="55">
        <v>5</v>
      </c>
      <c r="G415" s="157"/>
      <c r="H415" s="157"/>
      <c r="I415" s="209"/>
      <c r="J415" s="209"/>
      <c r="K415" s="209"/>
      <c r="L415" s="16"/>
      <c r="M415" s="155"/>
      <c r="N415" s="73" t="s">
        <v>264</v>
      </c>
      <c r="O415" s="117">
        <f>SUM(O417+O429)</f>
        <v>12319.32</v>
      </c>
      <c r="P415" s="117">
        <f>SUM(P417+P429)</f>
        <v>31000</v>
      </c>
      <c r="Q415" s="117">
        <f>SUM(Q417+Q429)</f>
        <v>36000</v>
      </c>
      <c r="R415" s="117">
        <f t="shared" ref="R415" si="234">SUM(R417+R429)</f>
        <v>26000</v>
      </c>
      <c r="S415" s="117">
        <f t="shared" ref="S415" si="235">SUM(S417+S429)</f>
        <v>26000</v>
      </c>
      <c r="T415" s="307">
        <f t="shared" ref="T415:T445" si="236">R415/Q415*100</f>
        <v>72.222222222222214</v>
      </c>
      <c r="U415" s="307">
        <f t="shared" si="232"/>
        <v>72.222222222222214</v>
      </c>
    </row>
    <row r="416" spans="1:21" s="1" customFormat="1" x14ac:dyDescent="0.2">
      <c r="A416" s="157"/>
      <c r="B416" s="157"/>
      <c r="C416" s="157"/>
      <c r="D416" s="157"/>
      <c r="E416" s="157"/>
      <c r="F416" s="157"/>
      <c r="G416" s="157"/>
      <c r="H416" s="157"/>
      <c r="I416" s="209"/>
      <c r="J416" s="209"/>
      <c r="K416" s="209"/>
      <c r="L416" s="16"/>
      <c r="M416" s="155"/>
      <c r="N416" s="84"/>
      <c r="O416" s="148"/>
      <c r="P416" s="148"/>
      <c r="Q416" s="148"/>
      <c r="R416" s="119"/>
      <c r="S416" s="119"/>
      <c r="T416" s="307"/>
      <c r="U416" s="307"/>
    </row>
    <row r="417" spans="1:21" s="1" customFormat="1" ht="25.5" x14ac:dyDescent="0.2">
      <c r="A417" s="53" t="s">
        <v>196</v>
      </c>
      <c r="B417" s="157"/>
      <c r="C417" s="157"/>
      <c r="D417" s="157"/>
      <c r="E417" s="157"/>
      <c r="F417" s="157"/>
      <c r="G417" s="157"/>
      <c r="H417" s="157"/>
      <c r="I417" s="209"/>
      <c r="J417" s="209"/>
      <c r="K417" s="209"/>
      <c r="L417" s="31" t="s">
        <v>316</v>
      </c>
      <c r="M417" s="105"/>
      <c r="N417" s="106" t="s">
        <v>154</v>
      </c>
      <c r="O417" s="118">
        <f>SUM(O419)</f>
        <v>4000</v>
      </c>
      <c r="P417" s="118">
        <f>SUM(P419)</f>
        <v>6000</v>
      </c>
      <c r="Q417" s="118">
        <f>SUM(Q419)</f>
        <v>6000</v>
      </c>
      <c r="R417" s="118">
        <f t="shared" ref="R417" si="237">SUM(R419)</f>
        <v>6000</v>
      </c>
      <c r="S417" s="118">
        <f t="shared" ref="S417" si="238">SUM(S419)</f>
        <v>6000</v>
      </c>
      <c r="T417" s="307">
        <f t="shared" si="236"/>
        <v>100</v>
      </c>
      <c r="U417" s="307">
        <f t="shared" si="232"/>
        <v>100</v>
      </c>
    </row>
    <row r="418" spans="1:21" s="1" customFormat="1" x14ac:dyDescent="0.2">
      <c r="A418" s="53"/>
      <c r="B418" s="157"/>
      <c r="C418" s="157"/>
      <c r="D418" s="157"/>
      <c r="E418" s="157"/>
      <c r="F418" s="157"/>
      <c r="G418" s="157"/>
      <c r="H418" s="157"/>
      <c r="I418" s="209"/>
      <c r="J418" s="209"/>
      <c r="K418" s="209"/>
      <c r="L418" s="31"/>
      <c r="M418" s="105"/>
      <c r="N418" s="106"/>
      <c r="O418" s="146"/>
      <c r="P418" s="146"/>
      <c r="Q418" s="146"/>
      <c r="R418" s="146"/>
      <c r="S418" s="146"/>
      <c r="T418" s="307"/>
      <c r="U418" s="307"/>
    </row>
    <row r="419" spans="1:21" s="1" customFormat="1" ht="25.5" x14ac:dyDescent="0.2">
      <c r="A419" s="27" t="s">
        <v>138</v>
      </c>
      <c r="B419" s="157"/>
      <c r="C419" s="157"/>
      <c r="D419" s="157"/>
      <c r="E419" s="157"/>
      <c r="F419" s="157"/>
      <c r="G419" s="157"/>
      <c r="H419" s="157"/>
      <c r="I419" s="209"/>
      <c r="J419" s="209"/>
      <c r="K419" s="209"/>
      <c r="L419" s="36" t="s">
        <v>166</v>
      </c>
      <c r="M419" s="108"/>
      <c r="N419" s="109" t="s">
        <v>165</v>
      </c>
      <c r="O419" s="146">
        <f t="shared" ref="O419:P419" si="239">SUM(O425)</f>
        <v>4000</v>
      </c>
      <c r="P419" s="146">
        <f t="shared" si="239"/>
        <v>6000</v>
      </c>
      <c r="Q419" s="146">
        <f t="shared" ref="Q419" si="240">SUM(Q425)</f>
        <v>6000</v>
      </c>
      <c r="R419" s="261">
        <f>SUM(R426)</f>
        <v>6000</v>
      </c>
      <c r="S419" s="261">
        <f>SUM(S426)</f>
        <v>6000</v>
      </c>
      <c r="T419" s="307">
        <f t="shared" si="236"/>
        <v>100</v>
      </c>
      <c r="U419" s="307">
        <f t="shared" si="232"/>
        <v>100</v>
      </c>
    </row>
    <row r="420" spans="1:21" s="1" customFormat="1" x14ac:dyDescent="0.2">
      <c r="A420" s="27"/>
      <c r="B420" s="183"/>
      <c r="C420" s="183"/>
      <c r="D420" s="183"/>
      <c r="E420" s="183"/>
      <c r="F420" s="183"/>
      <c r="G420" s="183"/>
      <c r="H420" s="183"/>
      <c r="I420" s="209"/>
      <c r="J420" s="209"/>
      <c r="K420" s="209"/>
      <c r="L420" s="36"/>
      <c r="M420" s="108"/>
      <c r="N420" s="109"/>
      <c r="O420" s="146"/>
      <c r="P420" s="146"/>
      <c r="Q420" s="146"/>
      <c r="R420" s="261"/>
      <c r="S420" s="261"/>
      <c r="T420" s="307"/>
      <c r="U420" s="307"/>
    </row>
    <row r="421" spans="1:21" s="1" customFormat="1" x14ac:dyDescent="0.2">
      <c r="A421" s="27"/>
      <c r="B421" s="183"/>
      <c r="C421" s="183"/>
      <c r="D421" s="183"/>
      <c r="E421" s="183"/>
      <c r="F421" s="183"/>
      <c r="G421" s="183"/>
      <c r="H421" s="183"/>
      <c r="I421" s="209"/>
      <c r="J421" s="209"/>
      <c r="K421" s="209"/>
      <c r="L421" s="36"/>
      <c r="M421" s="108"/>
      <c r="N421" s="186" t="s">
        <v>293</v>
      </c>
      <c r="O421" s="194">
        <f>SUM(O422:O423)</f>
        <v>4000</v>
      </c>
      <c r="P421" s="194">
        <f>SUM(P422:P423)</f>
        <v>6000</v>
      </c>
      <c r="Q421" s="194">
        <f>SUM(Q422:Q423)</f>
        <v>6000</v>
      </c>
      <c r="R421" s="194">
        <f t="shared" ref="R421" si="241">SUM(R422:R423)</f>
        <v>6000</v>
      </c>
      <c r="S421" s="194">
        <f t="shared" ref="S421" si="242">SUM(S422:S423)</f>
        <v>6000</v>
      </c>
      <c r="T421" s="307">
        <f t="shared" si="236"/>
        <v>100</v>
      </c>
      <c r="U421" s="307">
        <f t="shared" si="232"/>
        <v>100</v>
      </c>
    </row>
    <row r="422" spans="1:21" s="1" customFormat="1" x14ac:dyDescent="0.2">
      <c r="A422" s="27"/>
      <c r="B422" s="183"/>
      <c r="C422" s="183"/>
      <c r="D422" s="183"/>
      <c r="E422" s="183"/>
      <c r="F422" s="183"/>
      <c r="G422" s="183"/>
      <c r="H422" s="183"/>
      <c r="I422" s="209"/>
      <c r="J422" s="209"/>
      <c r="K422" s="209"/>
      <c r="L422" s="36"/>
      <c r="M422" s="195" t="s">
        <v>289</v>
      </c>
      <c r="N422" s="186" t="s">
        <v>294</v>
      </c>
      <c r="O422" s="194">
        <v>4000</v>
      </c>
      <c r="P422" s="194">
        <v>3500</v>
      </c>
      <c r="Q422" s="194">
        <v>3500</v>
      </c>
      <c r="R422" s="194">
        <v>6000</v>
      </c>
      <c r="S422" s="194">
        <v>0</v>
      </c>
      <c r="T422" s="307">
        <f t="shared" si="236"/>
        <v>171.42857142857142</v>
      </c>
      <c r="U422" s="307">
        <f t="shared" si="232"/>
        <v>0</v>
      </c>
    </row>
    <row r="423" spans="1:21" s="1" customFormat="1" x14ac:dyDescent="0.2">
      <c r="A423" s="157"/>
      <c r="B423" s="157"/>
      <c r="C423" s="157"/>
      <c r="D423" s="157"/>
      <c r="E423" s="157"/>
      <c r="F423" s="157"/>
      <c r="G423" s="157"/>
      <c r="H423" s="157"/>
      <c r="I423" s="209"/>
      <c r="J423" s="209"/>
      <c r="K423" s="209"/>
      <c r="L423" s="16"/>
      <c r="M423" s="192">
        <v>9</v>
      </c>
      <c r="N423" s="186" t="s">
        <v>298</v>
      </c>
      <c r="O423" s="194">
        <v>0</v>
      </c>
      <c r="P423" s="194">
        <v>2500</v>
      </c>
      <c r="Q423" s="194">
        <v>2500</v>
      </c>
      <c r="R423" s="194">
        <v>0</v>
      </c>
      <c r="S423" s="194">
        <v>6000</v>
      </c>
      <c r="T423" s="307">
        <f t="shared" si="236"/>
        <v>0</v>
      </c>
      <c r="U423" s="307">
        <f t="shared" si="232"/>
        <v>240</v>
      </c>
    </row>
    <row r="424" spans="1:21" s="1" customFormat="1" x14ac:dyDescent="0.2">
      <c r="A424" s="214"/>
      <c r="B424" s="214"/>
      <c r="C424" s="214"/>
      <c r="D424" s="214"/>
      <c r="E424" s="214"/>
      <c r="F424" s="214"/>
      <c r="G424" s="214"/>
      <c r="H424" s="214"/>
      <c r="I424" s="214"/>
      <c r="J424" s="214"/>
      <c r="K424" s="214"/>
      <c r="L424" s="16"/>
      <c r="M424" s="192"/>
      <c r="N424" s="186"/>
      <c r="O424" s="146"/>
      <c r="P424" s="146"/>
      <c r="Q424" s="146"/>
      <c r="R424" s="115"/>
      <c r="S424" s="115"/>
      <c r="T424" s="307"/>
      <c r="U424" s="307"/>
    </row>
    <row r="425" spans="1:21" s="1" customFormat="1" x14ac:dyDescent="0.2">
      <c r="A425" s="157"/>
      <c r="B425" s="154">
        <v>1</v>
      </c>
      <c r="C425" s="157"/>
      <c r="D425" s="157"/>
      <c r="E425" s="157"/>
      <c r="F425" s="157"/>
      <c r="G425" s="157"/>
      <c r="H425" s="157"/>
      <c r="I425" s="209"/>
      <c r="J425" s="309">
        <v>9</v>
      </c>
      <c r="K425" s="209"/>
      <c r="L425" s="16" t="s">
        <v>166</v>
      </c>
      <c r="M425" s="156">
        <v>3</v>
      </c>
      <c r="N425" s="84" t="s">
        <v>118</v>
      </c>
      <c r="O425" s="115">
        <f t="shared" ref="O425:Q426" si="243">SUM(O426)</f>
        <v>4000</v>
      </c>
      <c r="P425" s="115">
        <f t="shared" si="243"/>
        <v>6000</v>
      </c>
      <c r="Q425" s="115">
        <f t="shared" si="243"/>
        <v>6000</v>
      </c>
      <c r="R425" s="115"/>
      <c r="S425" s="115"/>
      <c r="T425" s="307"/>
      <c r="U425" s="307"/>
    </row>
    <row r="426" spans="1:21" s="1" customFormat="1" ht="38.25" x14ac:dyDescent="0.2">
      <c r="A426" s="157"/>
      <c r="B426" s="154">
        <v>1</v>
      </c>
      <c r="C426" s="157"/>
      <c r="D426" s="157"/>
      <c r="E426" s="157"/>
      <c r="F426" s="157"/>
      <c r="G426" s="157"/>
      <c r="H426" s="157"/>
      <c r="I426" s="209"/>
      <c r="J426" s="309">
        <v>9</v>
      </c>
      <c r="K426" s="209"/>
      <c r="L426" s="16" t="s">
        <v>166</v>
      </c>
      <c r="M426" s="92" t="s">
        <v>71</v>
      </c>
      <c r="N426" s="70" t="s">
        <v>25</v>
      </c>
      <c r="O426" s="116">
        <f t="shared" si="243"/>
        <v>4000</v>
      </c>
      <c r="P426" s="116">
        <f t="shared" si="243"/>
        <v>6000</v>
      </c>
      <c r="Q426" s="116">
        <f t="shared" si="243"/>
        <v>6000</v>
      </c>
      <c r="R426" s="115">
        <v>6000</v>
      </c>
      <c r="S426" s="115">
        <v>6000</v>
      </c>
      <c r="T426" s="307">
        <f t="shared" si="236"/>
        <v>100</v>
      </c>
      <c r="U426" s="307">
        <f t="shared" si="232"/>
        <v>100</v>
      </c>
    </row>
    <row r="427" spans="1:21" s="1" customFormat="1" ht="25.5" x14ac:dyDescent="0.2">
      <c r="A427" s="157"/>
      <c r="B427" s="154">
        <v>1</v>
      </c>
      <c r="C427" s="157"/>
      <c r="D427" s="157"/>
      <c r="E427" s="157"/>
      <c r="F427" s="157"/>
      <c r="G427" s="157"/>
      <c r="H427" s="157"/>
      <c r="I427" s="209"/>
      <c r="J427" s="309">
        <v>9</v>
      </c>
      <c r="K427" s="209"/>
      <c r="L427" s="16" t="s">
        <v>166</v>
      </c>
      <c r="M427" s="155" t="s">
        <v>72</v>
      </c>
      <c r="N427" s="84" t="s">
        <v>26</v>
      </c>
      <c r="O427" s="115">
        <v>4000</v>
      </c>
      <c r="P427" s="115">
        <v>6000</v>
      </c>
      <c r="Q427" s="115">
        <v>6000</v>
      </c>
      <c r="R427" s="115"/>
      <c r="S427" s="115"/>
      <c r="T427" s="307"/>
      <c r="U427" s="307"/>
    </row>
    <row r="428" spans="1:21" s="1" customFormat="1" x14ac:dyDescent="0.2">
      <c r="A428" s="53"/>
      <c r="B428" s="157"/>
      <c r="C428" s="157"/>
      <c r="D428" s="157"/>
      <c r="E428" s="157"/>
      <c r="F428" s="157"/>
      <c r="G428" s="157"/>
      <c r="H428" s="157"/>
      <c r="I428" s="209"/>
      <c r="J428" s="209"/>
      <c r="K428" s="209"/>
      <c r="L428" s="31"/>
      <c r="M428" s="105"/>
      <c r="N428" s="106"/>
      <c r="O428" s="146"/>
      <c r="P428" s="146"/>
      <c r="Q428" s="146"/>
      <c r="R428" s="146"/>
      <c r="S428" s="146"/>
      <c r="T428" s="307"/>
      <c r="U428" s="307"/>
    </row>
    <row r="429" spans="1:21" s="1" customFormat="1" ht="25.5" x14ac:dyDescent="0.2">
      <c r="A429" s="53" t="s">
        <v>196</v>
      </c>
      <c r="B429" s="238"/>
      <c r="C429" s="238"/>
      <c r="D429" s="238"/>
      <c r="E429" s="238"/>
      <c r="F429" s="238"/>
      <c r="G429" s="238"/>
      <c r="H429" s="238"/>
      <c r="I429" s="238"/>
      <c r="J429" s="238"/>
      <c r="K429" s="238"/>
      <c r="L429" s="31" t="s">
        <v>202</v>
      </c>
      <c r="M429" s="105"/>
      <c r="N429" s="106" t="s">
        <v>154</v>
      </c>
      <c r="O429" s="118">
        <f t="shared" ref="O429:S429" si="244">SUM(O431+O442)</f>
        <v>8319.32</v>
      </c>
      <c r="P429" s="118">
        <f t="shared" si="244"/>
        <v>25000</v>
      </c>
      <c r="Q429" s="118">
        <f t="shared" si="244"/>
        <v>30000</v>
      </c>
      <c r="R429" s="118">
        <f t="shared" si="244"/>
        <v>20000</v>
      </c>
      <c r="S429" s="118">
        <f t="shared" si="244"/>
        <v>20000</v>
      </c>
      <c r="T429" s="307">
        <f t="shared" si="236"/>
        <v>66.666666666666657</v>
      </c>
      <c r="U429" s="307">
        <f t="shared" si="232"/>
        <v>66.666666666666657</v>
      </c>
    </row>
    <row r="430" spans="1:21" s="1" customFormat="1" x14ac:dyDescent="0.2">
      <c r="A430" s="53"/>
      <c r="B430" s="238"/>
      <c r="C430" s="238"/>
      <c r="D430" s="238"/>
      <c r="E430" s="238"/>
      <c r="F430" s="238"/>
      <c r="G430" s="238"/>
      <c r="H430" s="238"/>
      <c r="I430" s="238"/>
      <c r="J430" s="238"/>
      <c r="K430" s="238"/>
      <c r="L430" s="31"/>
      <c r="M430" s="105"/>
      <c r="N430" s="106"/>
      <c r="O430" s="146"/>
      <c r="P430" s="146"/>
      <c r="Q430" s="146"/>
      <c r="R430" s="146"/>
      <c r="S430" s="146"/>
      <c r="T430" s="307"/>
      <c r="U430" s="307"/>
    </row>
    <row r="431" spans="1:21" s="1" customFormat="1" ht="38.25" customHeight="1" x14ac:dyDescent="0.2">
      <c r="A431" s="27" t="s">
        <v>210</v>
      </c>
      <c r="B431" s="41"/>
      <c r="C431" s="41"/>
      <c r="D431" s="41"/>
      <c r="E431" s="41"/>
      <c r="F431" s="41"/>
      <c r="G431" s="41"/>
      <c r="H431" s="41"/>
      <c r="I431" s="209"/>
      <c r="J431" s="209"/>
      <c r="K431" s="209"/>
      <c r="L431" s="36" t="s">
        <v>143</v>
      </c>
      <c r="M431" s="108"/>
      <c r="N431" s="109" t="s">
        <v>170</v>
      </c>
      <c r="O431" s="146">
        <f t="shared" ref="O431:P431" si="245">SUM(O438)</f>
        <v>2019.32</v>
      </c>
      <c r="P431" s="146">
        <f t="shared" si="245"/>
        <v>15000</v>
      </c>
      <c r="Q431" s="146">
        <f t="shared" ref="Q431" si="246">SUM(Q438)</f>
        <v>20000</v>
      </c>
      <c r="R431" s="261">
        <f>SUM(R439)</f>
        <v>10000</v>
      </c>
      <c r="S431" s="261">
        <f>SUM(S439)</f>
        <v>10000</v>
      </c>
      <c r="T431" s="307">
        <f t="shared" si="236"/>
        <v>50</v>
      </c>
      <c r="U431" s="307">
        <f t="shared" si="232"/>
        <v>50</v>
      </c>
    </row>
    <row r="432" spans="1:21" s="1" customFormat="1" x14ac:dyDescent="0.2">
      <c r="A432" s="27"/>
      <c r="B432" s="183"/>
      <c r="C432" s="183"/>
      <c r="D432" s="183"/>
      <c r="E432" s="183"/>
      <c r="F432" s="183"/>
      <c r="G432" s="183"/>
      <c r="H432" s="183"/>
      <c r="I432" s="209"/>
      <c r="J432" s="209"/>
      <c r="K432" s="209"/>
      <c r="L432" s="36"/>
      <c r="M432" s="108"/>
      <c r="N432" s="109"/>
      <c r="O432" s="146"/>
      <c r="P432" s="146"/>
      <c r="Q432" s="146"/>
      <c r="R432" s="261"/>
      <c r="S432" s="261"/>
      <c r="T432" s="307"/>
      <c r="U432" s="307"/>
    </row>
    <row r="433" spans="1:21" s="1" customFormat="1" x14ac:dyDescent="0.2">
      <c r="A433" s="27"/>
      <c r="B433" s="249"/>
      <c r="C433" s="249"/>
      <c r="D433" s="249"/>
      <c r="E433" s="249"/>
      <c r="F433" s="249"/>
      <c r="G433" s="249"/>
      <c r="H433" s="249"/>
      <c r="I433" s="249"/>
      <c r="J433" s="249"/>
      <c r="K433" s="249"/>
      <c r="L433" s="36"/>
      <c r="M433" s="108"/>
      <c r="N433" s="109"/>
      <c r="O433" s="146"/>
      <c r="P433" s="146"/>
      <c r="Q433" s="146"/>
      <c r="R433" s="261"/>
      <c r="S433" s="261"/>
      <c r="T433" s="307"/>
      <c r="U433" s="307"/>
    </row>
    <row r="434" spans="1:21" s="1" customFormat="1" x14ac:dyDescent="0.2">
      <c r="A434" s="27"/>
      <c r="B434" s="183"/>
      <c r="C434" s="183"/>
      <c r="D434" s="183"/>
      <c r="E434" s="183"/>
      <c r="F434" s="183"/>
      <c r="G434" s="183"/>
      <c r="H434" s="183"/>
      <c r="I434" s="209"/>
      <c r="J434" s="209"/>
      <c r="K434" s="209"/>
      <c r="L434" s="36"/>
      <c r="M434" s="108"/>
      <c r="N434" s="186" t="s">
        <v>293</v>
      </c>
      <c r="O434" s="194">
        <f>SUM(O435)</f>
        <v>2019.32</v>
      </c>
      <c r="P434" s="194">
        <f>SUM(P435)</f>
        <v>15000</v>
      </c>
      <c r="Q434" s="194">
        <f>SUM(Q435:Q436)</f>
        <v>20000</v>
      </c>
      <c r="R434" s="194">
        <f t="shared" ref="R434" si="247">SUM(R435)</f>
        <v>10000</v>
      </c>
      <c r="S434" s="194">
        <f>SUM(S435:S436)</f>
        <v>10000</v>
      </c>
      <c r="T434" s="307">
        <f t="shared" si="236"/>
        <v>50</v>
      </c>
      <c r="U434" s="307">
        <f t="shared" si="232"/>
        <v>50</v>
      </c>
    </row>
    <row r="435" spans="1:21" s="1" customFormat="1" x14ac:dyDescent="0.2">
      <c r="A435" s="27"/>
      <c r="B435" s="183"/>
      <c r="C435" s="183"/>
      <c r="D435" s="183"/>
      <c r="E435" s="183"/>
      <c r="F435" s="183"/>
      <c r="G435" s="183"/>
      <c r="H435" s="183"/>
      <c r="I435" s="209"/>
      <c r="J435" s="209"/>
      <c r="K435" s="209"/>
      <c r="L435" s="36"/>
      <c r="M435" s="195" t="s">
        <v>289</v>
      </c>
      <c r="N435" s="186" t="s">
        <v>294</v>
      </c>
      <c r="O435" s="194">
        <v>2019.32</v>
      </c>
      <c r="P435" s="194">
        <v>15000</v>
      </c>
      <c r="Q435" s="194">
        <v>15000</v>
      </c>
      <c r="R435" s="194">
        <v>10000</v>
      </c>
      <c r="S435" s="194">
        <v>0</v>
      </c>
      <c r="T435" s="307">
        <f t="shared" si="236"/>
        <v>66.666666666666657</v>
      </c>
      <c r="U435" s="307">
        <f t="shared" si="232"/>
        <v>0</v>
      </c>
    </row>
    <row r="436" spans="1:21" s="1" customFormat="1" x14ac:dyDescent="0.2">
      <c r="A436" s="27"/>
      <c r="B436" s="269"/>
      <c r="C436" s="269"/>
      <c r="D436" s="269"/>
      <c r="E436" s="269"/>
      <c r="F436" s="269"/>
      <c r="G436" s="269"/>
      <c r="H436" s="269"/>
      <c r="I436" s="269"/>
      <c r="J436" s="269"/>
      <c r="K436" s="269"/>
      <c r="L436" s="36"/>
      <c r="M436" s="192">
        <v>9</v>
      </c>
      <c r="N436" s="186" t="s">
        <v>298</v>
      </c>
      <c r="O436" s="194">
        <v>0</v>
      </c>
      <c r="P436" s="194">
        <v>0</v>
      </c>
      <c r="Q436" s="194">
        <v>5000</v>
      </c>
      <c r="R436" s="194">
        <v>0</v>
      </c>
      <c r="S436" s="194">
        <v>10000</v>
      </c>
      <c r="T436" s="307">
        <f t="shared" si="236"/>
        <v>0</v>
      </c>
      <c r="U436" s="307">
        <f t="shared" si="232"/>
        <v>200</v>
      </c>
    </row>
    <row r="437" spans="1:21" s="1" customFormat="1" x14ac:dyDescent="0.2">
      <c r="A437" s="27"/>
      <c r="B437" s="125"/>
      <c r="C437" s="125"/>
      <c r="D437" s="125"/>
      <c r="E437" s="125"/>
      <c r="F437" s="125"/>
      <c r="G437" s="125"/>
      <c r="H437" s="125"/>
      <c r="I437" s="209"/>
      <c r="J437" s="209"/>
      <c r="K437" s="209"/>
      <c r="L437" s="36"/>
      <c r="M437" s="108"/>
      <c r="N437" s="109"/>
      <c r="O437" s="146"/>
      <c r="P437" s="146"/>
      <c r="Q437" s="146"/>
      <c r="R437" s="261"/>
      <c r="S437" s="261"/>
      <c r="T437" s="307"/>
      <c r="U437" s="307"/>
    </row>
    <row r="438" spans="1:21" s="1" customFormat="1" x14ac:dyDescent="0.2">
      <c r="A438" s="41"/>
      <c r="B438" s="48">
        <v>1</v>
      </c>
      <c r="C438" s="41"/>
      <c r="D438" s="41"/>
      <c r="E438" s="41"/>
      <c r="F438" s="41"/>
      <c r="G438" s="41"/>
      <c r="H438" s="41"/>
      <c r="I438" s="209"/>
      <c r="J438" s="309">
        <v>9</v>
      </c>
      <c r="K438" s="209"/>
      <c r="L438" s="16" t="s">
        <v>143</v>
      </c>
      <c r="M438" s="72">
        <v>3</v>
      </c>
      <c r="N438" s="84" t="s">
        <v>118</v>
      </c>
      <c r="O438" s="115">
        <f t="shared" ref="O438:Q439" si="248">SUM(O439)</f>
        <v>2019.32</v>
      </c>
      <c r="P438" s="115">
        <f t="shared" si="248"/>
        <v>15000</v>
      </c>
      <c r="Q438" s="115">
        <f t="shared" si="248"/>
        <v>20000</v>
      </c>
      <c r="R438" s="115"/>
      <c r="S438" s="115"/>
      <c r="T438" s="307"/>
      <c r="U438" s="307"/>
    </row>
    <row r="439" spans="1:21" s="1" customFormat="1" ht="38.25" x14ac:dyDescent="0.2">
      <c r="A439" s="41"/>
      <c r="B439" s="48">
        <v>1</v>
      </c>
      <c r="C439" s="41"/>
      <c r="D439" s="41"/>
      <c r="E439" s="41"/>
      <c r="F439" s="41"/>
      <c r="G439" s="41"/>
      <c r="H439" s="41"/>
      <c r="I439" s="209"/>
      <c r="J439" s="309">
        <v>9</v>
      </c>
      <c r="K439" s="209"/>
      <c r="L439" s="16" t="s">
        <v>143</v>
      </c>
      <c r="M439" s="92" t="s">
        <v>71</v>
      </c>
      <c r="N439" s="70" t="s">
        <v>25</v>
      </c>
      <c r="O439" s="116">
        <f t="shared" si="248"/>
        <v>2019.32</v>
      </c>
      <c r="P439" s="116">
        <f t="shared" si="248"/>
        <v>15000</v>
      </c>
      <c r="Q439" s="116">
        <f t="shared" si="248"/>
        <v>20000</v>
      </c>
      <c r="R439" s="115">
        <v>10000</v>
      </c>
      <c r="S439" s="115">
        <v>10000</v>
      </c>
      <c r="T439" s="307">
        <f t="shared" si="236"/>
        <v>50</v>
      </c>
      <c r="U439" s="307">
        <f t="shared" si="232"/>
        <v>50</v>
      </c>
    </row>
    <row r="440" spans="1:21" s="1" customFormat="1" ht="25.5" x14ac:dyDescent="0.2">
      <c r="A440" s="41"/>
      <c r="B440" s="48">
        <v>1</v>
      </c>
      <c r="C440" s="41"/>
      <c r="D440" s="41"/>
      <c r="E440" s="41"/>
      <c r="F440" s="41"/>
      <c r="G440" s="41"/>
      <c r="H440" s="41"/>
      <c r="I440" s="209"/>
      <c r="J440" s="309">
        <v>9</v>
      </c>
      <c r="K440" s="209"/>
      <c r="L440" s="16" t="s">
        <v>143</v>
      </c>
      <c r="M440" s="83" t="s">
        <v>72</v>
      </c>
      <c r="N440" s="84" t="s">
        <v>26</v>
      </c>
      <c r="O440" s="115">
        <v>2019.32</v>
      </c>
      <c r="P440" s="115">
        <v>15000</v>
      </c>
      <c r="Q440" s="115">
        <v>20000</v>
      </c>
      <c r="R440" s="115"/>
      <c r="S440" s="115"/>
      <c r="T440" s="307"/>
      <c r="U440" s="307"/>
    </row>
    <row r="441" spans="1:21" s="1" customFormat="1" x14ac:dyDescent="0.2">
      <c r="A441" s="238"/>
      <c r="B441" s="237"/>
      <c r="C441" s="238"/>
      <c r="D441" s="238"/>
      <c r="E441" s="238"/>
      <c r="F441" s="238"/>
      <c r="G441" s="238"/>
      <c r="H441" s="238"/>
      <c r="I441" s="238"/>
      <c r="J441" s="238"/>
      <c r="K441" s="238"/>
      <c r="L441" s="16"/>
      <c r="M441" s="239"/>
      <c r="N441" s="240"/>
      <c r="O441" s="115"/>
      <c r="P441" s="115"/>
      <c r="Q441" s="115"/>
      <c r="R441" s="115"/>
      <c r="S441" s="115"/>
      <c r="T441" s="307"/>
      <c r="U441" s="307"/>
    </row>
    <row r="442" spans="1:21" s="1" customFormat="1" ht="38.25" x14ac:dyDescent="0.2">
      <c r="A442" s="27" t="s">
        <v>211</v>
      </c>
      <c r="B442" s="42"/>
      <c r="C442" s="42"/>
      <c r="D442" s="42"/>
      <c r="E442" s="42"/>
      <c r="F442" s="42"/>
      <c r="G442" s="42"/>
      <c r="H442" s="42"/>
      <c r="I442" s="209"/>
      <c r="J442" s="209"/>
      <c r="K442" s="209"/>
      <c r="L442" s="36" t="s">
        <v>143</v>
      </c>
      <c r="M442" s="108"/>
      <c r="N442" s="109" t="s">
        <v>169</v>
      </c>
      <c r="O442" s="146">
        <f t="shared" ref="O442:P442" si="249">SUM(O447)</f>
        <v>6300</v>
      </c>
      <c r="P442" s="146">
        <f t="shared" si="249"/>
        <v>10000</v>
      </c>
      <c r="Q442" s="146">
        <f t="shared" ref="Q442" si="250">SUM(Q447)</f>
        <v>10000</v>
      </c>
      <c r="R442" s="261">
        <f>SUM(R448)</f>
        <v>10000</v>
      </c>
      <c r="S442" s="261">
        <f>SUM(S448)</f>
        <v>10000</v>
      </c>
      <c r="T442" s="307">
        <f t="shared" si="236"/>
        <v>100</v>
      </c>
      <c r="U442" s="307">
        <f t="shared" si="232"/>
        <v>100</v>
      </c>
    </row>
    <row r="443" spans="1:21" s="1" customFormat="1" x14ac:dyDescent="0.2">
      <c r="A443" s="27"/>
      <c r="B443" s="56"/>
      <c r="C443" s="56"/>
      <c r="D443" s="56"/>
      <c r="E443" s="56"/>
      <c r="F443" s="56"/>
      <c r="G443" s="56"/>
      <c r="H443" s="56"/>
      <c r="I443" s="209"/>
      <c r="J443" s="209"/>
      <c r="K443" s="209"/>
      <c r="L443" s="36"/>
      <c r="M443" s="108"/>
      <c r="N443" s="109"/>
      <c r="O443" s="146"/>
      <c r="P443" s="146"/>
      <c r="Q443" s="146"/>
      <c r="R443" s="261"/>
      <c r="S443" s="261"/>
      <c r="T443" s="307"/>
      <c r="U443" s="307"/>
    </row>
    <row r="444" spans="1:21" s="1" customFormat="1" x14ac:dyDescent="0.2">
      <c r="A444" s="27"/>
      <c r="B444" s="183"/>
      <c r="C444" s="183"/>
      <c r="D444" s="183"/>
      <c r="E444" s="183"/>
      <c r="F444" s="183"/>
      <c r="G444" s="183"/>
      <c r="H444" s="183"/>
      <c r="I444" s="209"/>
      <c r="J444" s="209"/>
      <c r="K444" s="209"/>
      <c r="L444" s="36"/>
      <c r="M444" s="108"/>
      <c r="N444" s="186" t="s">
        <v>293</v>
      </c>
      <c r="O444" s="194">
        <f>SUM(O445)</f>
        <v>6300</v>
      </c>
      <c r="P444" s="194">
        <f>SUM(P445)</f>
        <v>10000</v>
      </c>
      <c r="Q444" s="194">
        <f>SUM(Q445)</f>
        <v>10000</v>
      </c>
      <c r="R444" s="194">
        <f t="shared" ref="R444:S444" si="251">SUM(R445)</f>
        <v>10000</v>
      </c>
      <c r="S444" s="194">
        <f t="shared" si="251"/>
        <v>10000</v>
      </c>
      <c r="T444" s="307">
        <f t="shared" si="236"/>
        <v>100</v>
      </c>
      <c r="U444" s="307">
        <f t="shared" si="232"/>
        <v>100</v>
      </c>
    </row>
    <row r="445" spans="1:21" s="1" customFormat="1" x14ac:dyDescent="0.2">
      <c r="A445" s="27"/>
      <c r="B445" s="183"/>
      <c r="C445" s="183"/>
      <c r="D445" s="183"/>
      <c r="E445" s="183"/>
      <c r="F445" s="183"/>
      <c r="G445" s="183"/>
      <c r="H445" s="183"/>
      <c r="I445" s="209"/>
      <c r="J445" s="209"/>
      <c r="K445" s="209"/>
      <c r="L445" s="36"/>
      <c r="M445" s="192">
        <v>5</v>
      </c>
      <c r="N445" s="186" t="s">
        <v>104</v>
      </c>
      <c r="O445" s="194">
        <v>6300</v>
      </c>
      <c r="P445" s="194">
        <v>10000</v>
      </c>
      <c r="Q445" s="194">
        <v>10000</v>
      </c>
      <c r="R445" s="194">
        <v>10000</v>
      </c>
      <c r="S445" s="194">
        <v>10000</v>
      </c>
      <c r="T445" s="307">
        <f t="shared" si="236"/>
        <v>100</v>
      </c>
      <c r="U445" s="307">
        <f t="shared" si="232"/>
        <v>100</v>
      </c>
    </row>
    <row r="446" spans="1:21" s="1" customFormat="1" x14ac:dyDescent="0.2">
      <c r="A446" s="27"/>
      <c r="B446" s="183"/>
      <c r="C446" s="183"/>
      <c r="D446" s="183"/>
      <c r="E446" s="183"/>
      <c r="F446" s="183"/>
      <c r="G446" s="183"/>
      <c r="H446" s="183"/>
      <c r="I446" s="209"/>
      <c r="J446" s="209"/>
      <c r="K446" s="209"/>
      <c r="L446" s="36"/>
      <c r="M446" s="108"/>
      <c r="N446" s="186"/>
      <c r="O446" s="146"/>
      <c r="P446" s="146"/>
      <c r="Q446" s="146"/>
      <c r="R446" s="261"/>
      <c r="S446" s="261"/>
      <c r="T446" s="307"/>
      <c r="U446" s="307"/>
    </row>
    <row r="447" spans="1:21" s="1" customFormat="1" x14ac:dyDescent="0.2">
      <c r="A447" s="42"/>
      <c r="B447" s="48">
        <v>1</v>
      </c>
      <c r="C447" s="42"/>
      <c r="D447" s="42"/>
      <c r="E447" s="42"/>
      <c r="F447" s="208">
        <v>5</v>
      </c>
      <c r="G447" s="42"/>
      <c r="H447" s="42"/>
      <c r="I447" s="209"/>
      <c r="J447" s="209"/>
      <c r="K447" s="209"/>
      <c r="L447" s="16" t="s">
        <v>143</v>
      </c>
      <c r="M447" s="72">
        <v>3</v>
      </c>
      <c r="N447" s="84" t="s">
        <v>118</v>
      </c>
      <c r="O447" s="115">
        <f t="shared" ref="O447:Q448" si="252">SUM(O448)</f>
        <v>6300</v>
      </c>
      <c r="P447" s="115">
        <f t="shared" si="252"/>
        <v>10000</v>
      </c>
      <c r="Q447" s="115">
        <f t="shared" si="252"/>
        <v>10000</v>
      </c>
      <c r="R447" s="115"/>
      <c r="S447" s="115"/>
      <c r="T447" s="307"/>
      <c r="U447" s="307"/>
    </row>
    <row r="448" spans="1:21" s="1" customFormat="1" ht="38.25" x14ac:dyDescent="0.2">
      <c r="A448" s="42"/>
      <c r="B448" s="48">
        <v>1</v>
      </c>
      <c r="C448" s="42"/>
      <c r="D448" s="42"/>
      <c r="E448" s="42"/>
      <c r="F448" s="208">
        <v>5</v>
      </c>
      <c r="G448" s="42"/>
      <c r="H448" s="42"/>
      <c r="I448" s="209"/>
      <c r="J448" s="209"/>
      <c r="K448" s="209"/>
      <c r="L448" s="16" t="s">
        <v>143</v>
      </c>
      <c r="M448" s="92" t="s">
        <v>71</v>
      </c>
      <c r="N448" s="70" t="s">
        <v>25</v>
      </c>
      <c r="O448" s="116">
        <f t="shared" si="252"/>
        <v>6300</v>
      </c>
      <c r="P448" s="116">
        <f t="shared" si="252"/>
        <v>10000</v>
      </c>
      <c r="Q448" s="116">
        <f t="shared" si="252"/>
        <v>10000</v>
      </c>
      <c r="R448" s="115">
        <v>10000</v>
      </c>
      <c r="S448" s="115">
        <v>10000</v>
      </c>
      <c r="T448" s="307">
        <f t="shared" ref="T448:T466" si="253">R448/Q448*100</f>
        <v>100</v>
      </c>
      <c r="U448" s="307">
        <f t="shared" si="232"/>
        <v>100</v>
      </c>
    </row>
    <row r="449" spans="1:21" s="1" customFormat="1" ht="25.5" x14ac:dyDescent="0.2">
      <c r="A449" s="42"/>
      <c r="B449" s="48">
        <v>1</v>
      </c>
      <c r="C449" s="42"/>
      <c r="D449" s="42"/>
      <c r="E449" s="42"/>
      <c r="F449" s="208">
        <v>5</v>
      </c>
      <c r="G449" s="42"/>
      <c r="H449" s="42"/>
      <c r="I449" s="209"/>
      <c r="J449" s="209"/>
      <c r="K449" s="209"/>
      <c r="L449" s="16" t="s">
        <v>143</v>
      </c>
      <c r="M449" s="83" t="s">
        <v>72</v>
      </c>
      <c r="N449" s="84" t="s">
        <v>26</v>
      </c>
      <c r="O449" s="115">
        <v>6300</v>
      </c>
      <c r="P449" s="115">
        <v>10000</v>
      </c>
      <c r="Q449" s="115">
        <v>10000</v>
      </c>
      <c r="R449" s="115"/>
      <c r="S449" s="115"/>
      <c r="T449" s="307"/>
      <c r="U449" s="307"/>
    </row>
    <row r="450" spans="1:21" s="1" customFormat="1" x14ac:dyDescent="0.2">
      <c r="A450" s="60"/>
      <c r="B450" s="61"/>
      <c r="C450" s="60"/>
      <c r="D450" s="60"/>
      <c r="E450" s="60"/>
      <c r="F450" s="60"/>
      <c r="G450" s="60"/>
      <c r="H450" s="60"/>
      <c r="I450" s="209"/>
      <c r="J450" s="209"/>
      <c r="K450" s="209"/>
      <c r="L450" s="16"/>
      <c r="M450" s="83"/>
      <c r="N450" s="84"/>
      <c r="O450" s="146"/>
      <c r="P450" s="146"/>
      <c r="Q450" s="146"/>
      <c r="R450" s="115"/>
      <c r="S450" s="115"/>
      <c r="T450" s="307"/>
      <c r="U450" s="307"/>
    </row>
    <row r="451" spans="1:21" s="1" customFormat="1" ht="25.5" x14ac:dyDescent="0.2">
      <c r="A451" s="51" t="s">
        <v>140</v>
      </c>
      <c r="B451" s="55">
        <v>1</v>
      </c>
      <c r="C451" s="44"/>
      <c r="D451" s="44"/>
      <c r="E451" s="44"/>
      <c r="F451" s="44"/>
      <c r="G451" s="44"/>
      <c r="H451" s="44"/>
      <c r="I451" s="209"/>
      <c r="J451" s="55">
        <v>9</v>
      </c>
      <c r="K451" s="209"/>
      <c r="L451" s="16"/>
      <c r="M451" s="83"/>
      <c r="N451" s="73" t="s">
        <v>278</v>
      </c>
      <c r="O451" s="117">
        <f>SUM(O453+O470)</f>
        <v>35708.89</v>
      </c>
      <c r="P451" s="117">
        <f>SUM(P453+P470)</f>
        <v>70000</v>
      </c>
      <c r="Q451" s="117">
        <f>SUM(Q453+Q470)</f>
        <v>70000</v>
      </c>
      <c r="R451" s="117">
        <f t="shared" ref="R451" si="254">SUM(R453+R470)</f>
        <v>76300</v>
      </c>
      <c r="S451" s="117">
        <f t="shared" ref="S451" si="255">SUM(S453+S470)</f>
        <v>76300</v>
      </c>
      <c r="T451" s="307">
        <f t="shared" si="253"/>
        <v>109.00000000000001</v>
      </c>
      <c r="U451" s="307">
        <f t="shared" si="232"/>
        <v>109.00000000000001</v>
      </c>
    </row>
    <row r="452" spans="1:21" s="1" customFormat="1" x14ac:dyDescent="0.2">
      <c r="A452" s="47"/>
      <c r="B452" s="47"/>
      <c r="C452" s="47"/>
      <c r="D452" s="47"/>
      <c r="E452" s="47"/>
      <c r="F452" s="47"/>
      <c r="G452" s="47"/>
      <c r="H452" s="47"/>
      <c r="I452" s="209"/>
      <c r="J452" s="209"/>
      <c r="K452" s="209"/>
      <c r="L452" s="16"/>
      <c r="M452" s="83"/>
      <c r="N452" s="111"/>
      <c r="O452" s="145"/>
      <c r="P452" s="145"/>
      <c r="Q452" s="145"/>
      <c r="R452" s="263"/>
      <c r="S452" s="263"/>
      <c r="T452" s="307"/>
      <c r="U452" s="307"/>
    </row>
    <row r="453" spans="1:21" s="1" customFormat="1" ht="25.5" x14ac:dyDescent="0.2">
      <c r="A453" s="53" t="s">
        <v>198</v>
      </c>
      <c r="B453" s="47"/>
      <c r="C453" s="47"/>
      <c r="D453" s="47"/>
      <c r="E453" s="47"/>
      <c r="F453" s="47"/>
      <c r="G453" s="47"/>
      <c r="H453" s="47"/>
      <c r="I453" s="209"/>
      <c r="J453" s="209"/>
      <c r="K453" s="209"/>
      <c r="L453" s="31" t="s">
        <v>204</v>
      </c>
      <c r="M453" s="105"/>
      <c r="N453" s="106" t="s">
        <v>147</v>
      </c>
      <c r="O453" s="118">
        <f>SUM(O455)</f>
        <v>30708.89</v>
      </c>
      <c r="P453" s="118">
        <f>SUM(P455)</f>
        <v>60000</v>
      </c>
      <c r="Q453" s="118">
        <f>SUM(Q455)</f>
        <v>60000</v>
      </c>
      <c r="R453" s="118">
        <f t="shared" ref="R453" si="256">SUM(R455)</f>
        <v>71300</v>
      </c>
      <c r="S453" s="118">
        <f t="shared" ref="S453" si="257">SUM(S455)</f>
        <v>71300</v>
      </c>
      <c r="T453" s="307">
        <f t="shared" si="253"/>
        <v>118.83333333333333</v>
      </c>
      <c r="U453" s="307">
        <f t="shared" si="232"/>
        <v>118.83333333333333</v>
      </c>
    </row>
    <row r="454" spans="1:21" s="1" customFormat="1" x14ac:dyDescent="0.2">
      <c r="A454" s="44"/>
      <c r="B454" s="44"/>
      <c r="C454" s="44"/>
      <c r="D454" s="44"/>
      <c r="E454" s="44"/>
      <c r="F454" s="44"/>
      <c r="G454" s="44"/>
      <c r="H454" s="44"/>
      <c r="I454" s="209"/>
      <c r="J454" s="209"/>
      <c r="K454" s="209"/>
      <c r="L454" s="16"/>
      <c r="M454" s="83"/>
      <c r="N454" s="84"/>
      <c r="O454" s="145"/>
      <c r="P454" s="145"/>
      <c r="Q454" s="145"/>
      <c r="R454" s="263"/>
      <c r="S454" s="263"/>
      <c r="T454" s="307"/>
      <c r="U454" s="307"/>
    </row>
    <row r="455" spans="1:21" s="1" customFormat="1" ht="25.5" x14ac:dyDescent="0.2">
      <c r="A455" s="27" t="s">
        <v>141</v>
      </c>
      <c r="B455" s="44"/>
      <c r="C455" s="44"/>
      <c r="D455" s="44"/>
      <c r="E455" s="44"/>
      <c r="F455" s="44"/>
      <c r="G455" s="44"/>
      <c r="H455" s="44"/>
      <c r="I455" s="209"/>
      <c r="J455" s="209"/>
      <c r="K455" s="209"/>
      <c r="L455" s="36" t="s">
        <v>186</v>
      </c>
      <c r="M455" s="108"/>
      <c r="N455" s="109" t="s">
        <v>171</v>
      </c>
      <c r="O455" s="146">
        <f t="shared" ref="O455:P455" si="258">SUM(O463)</f>
        <v>30708.89</v>
      </c>
      <c r="P455" s="146">
        <f t="shared" si="258"/>
        <v>60000</v>
      </c>
      <c r="Q455" s="146">
        <f t="shared" ref="Q455" si="259">SUM(Q463)</f>
        <v>60000</v>
      </c>
      <c r="R455" s="146">
        <f>SUM(R464+R466)</f>
        <v>71300</v>
      </c>
      <c r="S455" s="146">
        <f>SUM(S464+S466)</f>
        <v>71300</v>
      </c>
      <c r="T455" s="307">
        <f t="shared" si="253"/>
        <v>118.83333333333333</v>
      </c>
      <c r="U455" s="307">
        <f t="shared" si="232"/>
        <v>118.83333333333333</v>
      </c>
    </row>
    <row r="456" spans="1:21" s="1" customFormat="1" x14ac:dyDescent="0.2">
      <c r="A456" s="27"/>
      <c r="B456" s="157"/>
      <c r="C456" s="157"/>
      <c r="D456" s="157"/>
      <c r="E456" s="157"/>
      <c r="F456" s="157"/>
      <c r="G456" s="157"/>
      <c r="H456" s="157"/>
      <c r="I456" s="209"/>
      <c r="J456" s="209"/>
      <c r="K456" s="209"/>
      <c r="L456" s="36"/>
      <c r="M456" s="108"/>
      <c r="N456" s="109"/>
      <c r="O456" s="146"/>
      <c r="P456" s="146"/>
      <c r="Q456" s="146"/>
      <c r="R456" s="261"/>
      <c r="S456" s="261"/>
      <c r="T456" s="307"/>
      <c r="U456" s="307"/>
    </row>
    <row r="457" spans="1:21" s="1" customFormat="1" x14ac:dyDescent="0.2">
      <c r="A457" s="27"/>
      <c r="B457" s="183"/>
      <c r="C457" s="183"/>
      <c r="D457" s="183"/>
      <c r="E457" s="183"/>
      <c r="F457" s="183"/>
      <c r="G457" s="183"/>
      <c r="H457" s="183"/>
      <c r="I457" s="209"/>
      <c r="J457" s="209"/>
      <c r="K457" s="209"/>
      <c r="L457" s="36"/>
      <c r="M457" s="108"/>
      <c r="N457" s="186" t="s">
        <v>293</v>
      </c>
      <c r="O457" s="194">
        <f>SUM(O458:O461)</f>
        <v>30708.89</v>
      </c>
      <c r="P457" s="194">
        <f>SUM(P458:P461)</f>
        <v>60000</v>
      </c>
      <c r="Q457" s="194">
        <f>SUM(Q458:Q461)</f>
        <v>60000</v>
      </c>
      <c r="R457" s="194">
        <f>SUM(R458:R461)</f>
        <v>71300</v>
      </c>
      <c r="S457" s="194">
        <f t="shared" ref="S457" si="260">SUM(S458:S461)</f>
        <v>71300</v>
      </c>
      <c r="T457" s="307">
        <f t="shared" si="253"/>
        <v>118.83333333333333</v>
      </c>
      <c r="U457" s="307">
        <f t="shared" si="232"/>
        <v>118.83333333333333</v>
      </c>
    </row>
    <row r="458" spans="1:21" s="1" customFormat="1" x14ac:dyDescent="0.2">
      <c r="A458" s="27"/>
      <c r="B458" s="183"/>
      <c r="C458" s="183"/>
      <c r="D458" s="183"/>
      <c r="E458" s="183"/>
      <c r="F458" s="183"/>
      <c r="G458" s="183"/>
      <c r="H458" s="183"/>
      <c r="I458" s="209"/>
      <c r="J458" s="209"/>
      <c r="K458" s="209"/>
      <c r="L458" s="36"/>
      <c r="M458" s="195" t="s">
        <v>289</v>
      </c>
      <c r="N458" s="186" t="s">
        <v>294</v>
      </c>
      <c r="O458" s="194">
        <v>0</v>
      </c>
      <c r="P458" s="194">
        <v>0</v>
      </c>
      <c r="Q458" s="194">
        <v>0</v>
      </c>
      <c r="R458" s="194">
        <v>0</v>
      </c>
      <c r="S458" s="194">
        <v>0</v>
      </c>
      <c r="T458" s="307">
        <v>0</v>
      </c>
      <c r="U458" s="307">
        <v>0</v>
      </c>
    </row>
    <row r="459" spans="1:21" s="1" customFormat="1" x14ac:dyDescent="0.2">
      <c r="A459" s="27"/>
      <c r="B459" s="249"/>
      <c r="C459" s="249"/>
      <c r="D459" s="249"/>
      <c r="E459" s="249"/>
      <c r="F459" s="249"/>
      <c r="G459" s="249"/>
      <c r="H459" s="249"/>
      <c r="I459" s="249"/>
      <c r="J459" s="249"/>
      <c r="K459" s="249"/>
      <c r="L459" s="36"/>
      <c r="M459" s="195" t="s">
        <v>57</v>
      </c>
      <c r="N459" s="186" t="s">
        <v>102</v>
      </c>
      <c r="O459" s="194">
        <v>9791.2199999999993</v>
      </c>
      <c r="P459" s="194">
        <v>20000</v>
      </c>
      <c r="Q459" s="194">
        <v>20000</v>
      </c>
      <c r="R459" s="194">
        <v>0</v>
      </c>
      <c r="S459" s="194">
        <v>0</v>
      </c>
      <c r="T459" s="307">
        <f t="shared" si="253"/>
        <v>0</v>
      </c>
      <c r="U459" s="307">
        <f t="shared" si="232"/>
        <v>0</v>
      </c>
    </row>
    <row r="460" spans="1:21" s="1" customFormat="1" x14ac:dyDescent="0.2">
      <c r="A460" s="27"/>
      <c r="B460" s="211"/>
      <c r="C460" s="211"/>
      <c r="D460" s="211"/>
      <c r="E460" s="211"/>
      <c r="F460" s="211"/>
      <c r="G460" s="211"/>
      <c r="H460" s="211"/>
      <c r="I460" s="211"/>
      <c r="J460" s="211"/>
      <c r="K460" s="211"/>
      <c r="L460" s="36"/>
      <c r="M460" s="192">
        <v>5</v>
      </c>
      <c r="N460" s="186" t="s">
        <v>104</v>
      </c>
      <c r="O460" s="194">
        <v>0</v>
      </c>
      <c r="P460" s="194">
        <v>40000</v>
      </c>
      <c r="Q460" s="194">
        <v>40000</v>
      </c>
      <c r="R460" s="194">
        <v>17600</v>
      </c>
      <c r="S460" s="194">
        <v>71300</v>
      </c>
      <c r="T460" s="307">
        <f t="shared" si="253"/>
        <v>44</v>
      </c>
      <c r="U460" s="307">
        <f t="shared" si="232"/>
        <v>178.25</v>
      </c>
    </row>
    <row r="461" spans="1:21" s="1" customFormat="1" x14ac:dyDescent="0.2">
      <c r="A461" s="27"/>
      <c r="B461" s="183"/>
      <c r="C461" s="183"/>
      <c r="D461" s="183"/>
      <c r="E461" s="183"/>
      <c r="F461" s="183"/>
      <c r="G461" s="183"/>
      <c r="H461" s="183"/>
      <c r="I461" s="209"/>
      <c r="J461" s="209"/>
      <c r="K461" s="209"/>
      <c r="L461" s="36"/>
      <c r="M461" s="192">
        <v>9</v>
      </c>
      <c r="N461" s="186" t="s">
        <v>298</v>
      </c>
      <c r="O461" s="194">
        <v>20917.669999999998</v>
      </c>
      <c r="P461" s="194">
        <v>0</v>
      </c>
      <c r="Q461" s="194">
        <v>0</v>
      </c>
      <c r="R461" s="194">
        <v>53700</v>
      </c>
      <c r="S461" s="194">
        <v>0</v>
      </c>
      <c r="T461" s="307">
        <v>0</v>
      </c>
      <c r="U461" s="307">
        <v>0</v>
      </c>
    </row>
    <row r="462" spans="1:21" s="1" customFormat="1" x14ac:dyDescent="0.2">
      <c r="A462" s="27"/>
      <c r="B462" s="209"/>
      <c r="C462" s="209"/>
      <c r="D462" s="209"/>
      <c r="E462" s="209"/>
      <c r="F462" s="209"/>
      <c r="G462" s="209"/>
      <c r="H462" s="209"/>
      <c r="I462" s="209"/>
      <c r="J462" s="209"/>
      <c r="K462" s="209"/>
      <c r="L462" s="36"/>
      <c r="M462" s="192"/>
      <c r="N462" s="186"/>
      <c r="O462" s="146"/>
      <c r="P462" s="146"/>
      <c r="Q462" s="146"/>
      <c r="R462" s="261"/>
      <c r="S462" s="261"/>
      <c r="T462" s="307"/>
      <c r="U462" s="307"/>
    </row>
    <row r="463" spans="1:21" s="1" customFormat="1" x14ac:dyDescent="0.2">
      <c r="A463" s="44"/>
      <c r="B463" s="48">
        <v>1</v>
      </c>
      <c r="C463" s="44"/>
      <c r="D463" s="309">
        <v>3</v>
      </c>
      <c r="E463" s="309"/>
      <c r="F463" s="309">
        <v>5</v>
      </c>
      <c r="G463" s="309"/>
      <c r="H463" s="309"/>
      <c r="I463" s="309"/>
      <c r="J463" s="309">
        <v>9</v>
      </c>
      <c r="K463" s="209"/>
      <c r="L463" s="16" t="s">
        <v>186</v>
      </c>
      <c r="M463" s="72">
        <v>3</v>
      </c>
      <c r="N463" s="84" t="s">
        <v>118</v>
      </c>
      <c r="O463" s="115">
        <f>SUM(O464+O466)</f>
        <v>30708.89</v>
      </c>
      <c r="P463" s="115">
        <f>SUM(P464+P466)</f>
        <v>60000</v>
      </c>
      <c r="Q463" s="115">
        <f>SUM(Q464+Q466)</f>
        <v>60000</v>
      </c>
      <c r="R463" s="115"/>
      <c r="S463" s="115"/>
      <c r="T463" s="307"/>
      <c r="U463" s="307"/>
    </row>
    <row r="464" spans="1:21" s="1" customFormat="1" x14ac:dyDescent="0.2">
      <c r="A464" s="180"/>
      <c r="B464" s="179">
        <v>1</v>
      </c>
      <c r="C464" s="180"/>
      <c r="D464" s="309">
        <v>3</v>
      </c>
      <c r="E464" s="309"/>
      <c r="F464" s="309">
        <v>5</v>
      </c>
      <c r="G464" s="309"/>
      <c r="H464" s="309"/>
      <c r="I464" s="309"/>
      <c r="J464" s="309">
        <v>9</v>
      </c>
      <c r="K464" s="209"/>
      <c r="L464" s="16" t="s">
        <v>186</v>
      </c>
      <c r="M464" s="71">
        <v>32</v>
      </c>
      <c r="N464" s="70" t="s">
        <v>3</v>
      </c>
      <c r="O464" s="116">
        <f>SUM(O465)</f>
        <v>0</v>
      </c>
      <c r="P464" s="116">
        <f>SUM(P465)</f>
        <v>0</v>
      </c>
      <c r="Q464" s="116">
        <f>SUM(Q465)</f>
        <v>0</v>
      </c>
      <c r="R464" s="115">
        <v>0</v>
      </c>
      <c r="S464" s="115">
        <v>0</v>
      </c>
      <c r="T464" s="307">
        <v>0</v>
      </c>
      <c r="U464" s="307">
        <v>0</v>
      </c>
    </row>
    <row r="465" spans="1:21" s="1" customFormat="1" x14ac:dyDescent="0.2">
      <c r="A465" s="180"/>
      <c r="B465" s="179">
        <v>1</v>
      </c>
      <c r="C465" s="180"/>
      <c r="D465" s="309">
        <v>3</v>
      </c>
      <c r="E465" s="309"/>
      <c r="F465" s="309">
        <v>5</v>
      </c>
      <c r="G465" s="309"/>
      <c r="H465" s="309"/>
      <c r="I465" s="309"/>
      <c r="J465" s="309">
        <v>9</v>
      </c>
      <c r="K465" s="209"/>
      <c r="L465" s="16" t="s">
        <v>186</v>
      </c>
      <c r="M465" s="181">
        <v>323</v>
      </c>
      <c r="N465" s="97" t="s">
        <v>6</v>
      </c>
      <c r="O465" s="115">
        <v>0</v>
      </c>
      <c r="P465" s="115">
        <v>0</v>
      </c>
      <c r="Q465" s="115">
        <v>0</v>
      </c>
      <c r="R465" s="115"/>
      <c r="S465" s="115"/>
      <c r="T465" s="307"/>
      <c r="U465" s="307"/>
    </row>
    <row r="466" spans="1:21" s="1" customFormat="1" x14ac:dyDescent="0.2">
      <c r="A466" s="44"/>
      <c r="B466" s="48">
        <v>1</v>
      </c>
      <c r="C466" s="44"/>
      <c r="D466" s="309">
        <v>3</v>
      </c>
      <c r="E466" s="309"/>
      <c r="F466" s="309">
        <v>5</v>
      </c>
      <c r="G466" s="309"/>
      <c r="H466" s="309"/>
      <c r="I466" s="309"/>
      <c r="J466" s="309">
        <v>9</v>
      </c>
      <c r="K466" s="209"/>
      <c r="L466" s="16" t="s">
        <v>186</v>
      </c>
      <c r="M466" s="92" t="s">
        <v>73</v>
      </c>
      <c r="N466" s="70" t="s">
        <v>139</v>
      </c>
      <c r="O466" s="116">
        <f t="shared" ref="O466:P466" si="261">SUM(O467:O468)</f>
        <v>30708.89</v>
      </c>
      <c r="P466" s="116">
        <f t="shared" si="261"/>
        <v>60000</v>
      </c>
      <c r="Q466" s="116">
        <f t="shared" ref="Q466" si="262">SUM(Q467:Q468)</f>
        <v>60000</v>
      </c>
      <c r="R466" s="115">
        <v>71300</v>
      </c>
      <c r="S466" s="115">
        <v>71300</v>
      </c>
      <c r="T466" s="307">
        <f t="shared" si="253"/>
        <v>118.83333333333333</v>
      </c>
      <c r="U466" s="307">
        <f t="shared" si="232"/>
        <v>118.83333333333333</v>
      </c>
    </row>
    <row r="467" spans="1:21" s="1" customFormat="1" x14ac:dyDescent="0.2">
      <c r="A467" s="44"/>
      <c r="B467" s="48">
        <v>1</v>
      </c>
      <c r="C467" s="44"/>
      <c r="D467" s="309">
        <v>3</v>
      </c>
      <c r="E467" s="309"/>
      <c r="F467" s="309">
        <v>5</v>
      </c>
      <c r="G467" s="309"/>
      <c r="H467" s="309"/>
      <c r="I467" s="309"/>
      <c r="J467" s="309">
        <v>9</v>
      </c>
      <c r="K467" s="209"/>
      <c r="L467" s="16" t="s">
        <v>186</v>
      </c>
      <c r="M467" s="83" t="s">
        <v>74</v>
      </c>
      <c r="N467" s="84" t="s">
        <v>8</v>
      </c>
      <c r="O467" s="115">
        <v>20708.89</v>
      </c>
      <c r="P467" s="115">
        <v>40000</v>
      </c>
      <c r="Q467" s="115">
        <v>40000</v>
      </c>
      <c r="R467" s="115"/>
      <c r="S467" s="115"/>
      <c r="T467" s="307"/>
      <c r="U467" s="307"/>
    </row>
    <row r="468" spans="1:21" s="1" customFormat="1" x14ac:dyDescent="0.2">
      <c r="A468" s="44"/>
      <c r="B468" s="48">
        <v>1</v>
      </c>
      <c r="C468" s="44"/>
      <c r="D468" s="309">
        <v>3</v>
      </c>
      <c r="E468" s="309"/>
      <c r="F468" s="309">
        <v>5</v>
      </c>
      <c r="G468" s="309"/>
      <c r="H468" s="309"/>
      <c r="I468" s="309"/>
      <c r="J468" s="309">
        <v>9</v>
      </c>
      <c r="K468" s="209"/>
      <c r="L468" s="16" t="s">
        <v>186</v>
      </c>
      <c r="M468" s="83" t="s">
        <v>75</v>
      </c>
      <c r="N468" s="84" t="s">
        <v>31</v>
      </c>
      <c r="O468" s="115">
        <v>10000</v>
      </c>
      <c r="P468" s="115">
        <v>20000</v>
      </c>
      <c r="Q468" s="115">
        <v>20000</v>
      </c>
      <c r="R468" s="115"/>
      <c r="S468" s="115"/>
      <c r="T468" s="307"/>
      <c r="U468" s="307"/>
    </row>
    <row r="469" spans="1:21" s="1" customFormat="1" x14ac:dyDescent="0.2">
      <c r="A469" s="238"/>
      <c r="B469" s="237"/>
      <c r="C469" s="238"/>
      <c r="D469" s="238"/>
      <c r="E469" s="238"/>
      <c r="F469" s="238"/>
      <c r="G469" s="238"/>
      <c r="H469" s="238"/>
      <c r="I469" s="238"/>
      <c r="J469" s="237"/>
      <c r="K469" s="238"/>
      <c r="L469" s="16"/>
      <c r="M469" s="239"/>
      <c r="N469" s="240"/>
      <c r="O469" s="115"/>
      <c r="P469" s="115"/>
      <c r="Q469" s="115"/>
      <c r="R469" s="115"/>
      <c r="S469" s="115"/>
      <c r="T469" s="307"/>
      <c r="U469" s="307"/>
    </row>
    <row r="470" spans="1:21" s="1" customFormat="1" ht="25.5" x14ac:dyDescent="0.2">
      <c r="A470" s="53" t="s">
        <v>198</v>
      </c>
      <c r="B470" s="238"/>
      <c r="C470" s="238"/>
      <c r="D470" s="238"/>
      <c r="E470" s="238"/>
      <c r="F470" s="238"/>
      <c r="G470" s="238"/>
      <c r="H470" s="238"/>
      <c r="I470" s="238"/>
      <c r="J470" s="238"/>
      <c r="K470" s="238"/>
      <c r="L470" s="31" t="s">
        <v>317</v>
      </c>
      <c r="M470" s="105"/>
      <c r="N470" s="106" t="s">
        <v>147</v>
      </c>
      <c r="O470" s="118">
        <f>SUM(O472)</f>
        <v>5000</v>
      </c>
      <c r="P470" s="118">
        <f>SUM(P472)</f>
        <v>10000</v>
      </c>
      <c r="Q470" s="118">
        <f>SUM(Q472)</f>
        <v>10000</v>
      </c>
      <c r="R470" s="118">
        <f t="shared" ref="R470" si="263">SUM(R472)</f>
        <v>5000</v>
      </c>
      <c r="S470" s="118">
        <f t="shared" ref="S470" si="264">SUM(S472)</f>
        <v>5000</v>
      </c>
      <c r="T470" s="307">
        <f t="shared" ref="T470:T478" si="265">R470/Q470*100</f>
        <v>50</v>
      </c>
      <c r="U470" s="307">
        <f t="shared" si="232"/>
        <v>50</v>
      </c>
    </row>
    <row r="471" spans="1:21" s="1" customFormat="1" x14ac:dyDescent="0.2">
      <c r="A471" s="131"/>
      <c r="B471" s="130"/>
      <c r="C471" s="131"/>
      <c r="D471" s="131"/>
      <c r="E471" s="131"/>
      <c r="F471" s="131"/>
      <c r="G471" s="131"/>
      <c r="H471" s="131"/>
      <c r="I471" s="209"/>
      <c r="J471" s="209"/>
      <c r="K471" s="209"/>
      <c r="L471" s="16"/>
      <c r="M471" s="132"/>
      <c r="N471" s="84"/>
      <c r="O471" s="146"/>
      <c r="P471" s="146"/>
      <c r="Q471" s="146"/>
      <c r="R471" s="115"/>
      <c r="S471" s="115"/>
      <c r="T471" s="307"/>
      <c r="U471" s="307"/>
    </row>
    <row r="472" spans="1:21" s="1" customFormat="1" ht="38.25" x14ac:dyDescent="0.2">
      <c r="A472" s="27" t="s">
        <v>212</v>
      </c>
      <c r="B472" s="44"/>
      <c r="C472" s="44"/>
      <c r="D472" s="44"/>
      <c r="E472" s="44"/>
      <c r="F472" s="44"/>
      <c r="G472" s="44"/>
      <c r="H472" s="44"/>
      <c r="I472" s="209"/>
      <c r="J472" s="209"/>
      <c r="K472" s="209"/>
      <c r="L472" s="36" t="s">
        <v>187</v>
      </c>
      <c r="M472" s="108"/>
      <c r="N472" s="109" t="s">
        <v>331</v>
      </c>
      <c r="O472" s="146">
        <f t="shared" ref="O472:P472" si="266">SUM(O477)</f>
        <v>5000</v>
      </c>
      <c r="P472" s="146">
        <f t="shared" si="266"/>
        <v>10000</v>
      </c>
      <c r="Q472" s="146">
        <f t="shared" ref="Q472" si="267">SUM(Q477)</f>
        <v>10000</v>
      </c>
      <c r="R472" s="261">
        <f>SUM(R478)</f>
        <v>5000</v>
      </c>
      <c r="S472" s="261">
        <f>SUM(S478)</f>
        <v>5000</v>
      </c>
      <c r="T472" s="307">
        <f t="shared" si="265"/>
        <v>50</v>
      </c>
      <c r="U472" s="307">
        <f t="shared" ref="U472:U534" si="268">S472/Q472*100</f>
        <v>50</v>
      </c>
    </row>
    <row r="473" spans="1:21" s="1" customFormat="1" x14ac:dyDescent="0.2">
      <c r="A473" s="27"/>
      <c r="B473" s="157"/>
      <c r="C473" s="157"/>
      <c r="D473" s="157"/>
      <c r="E473" s="157"/>
      <c r="F473" s="157"/>
      <c r="G473" s="157"/>
      <c r="H473" s="157"/>
      <c r="I473" s="209"/>
      <c r="J473" s="209"/>
      <c r="K473" s="209"/>
      <c r="L473" s="36"/>
      <c r="M473" s="108"/>
      <c r="N473" s="109"/>
      <c r="O473" s="146"/>
      <c r="P473" s="146"/>
      <c r="Q473" s="146"/>
      <c r="R473" s="261"/>
      <c r="S473" s="261"/>
      <c r="T473" s="307"/>
      <c r="U473" s="307"/>
    </row>
    <row r="474" spans="1:21" s="1" customFormat="1" x14ac:dyDescent="0.2">
      <c r="A474" s="27"/>
      <c r="B474" s="183"/>
      <c r="C474" s="183"/>
      <c r="D474" s="183"/>
      <c r="E474" s="183"/>
      <c r="F474" s="183"/>
      <c r="G474" s="183"/>
      <c r="H474" s="183"/>
      <c r="I474" s="209"/>
      <c r="J474" s="209"/>
      <c r="K474" s="209"/>
      <c r="L474" s="36"/>
      <c r="M474" s="108"/>
      <c r="N474" s="186" t="s">
        <v>293</v>
      </c>
      <c r="O474" s="194">
        <f>SUM(O475)</f>
        <v>5000</v>
      </c>
      <c r="P474" s="194">
        <f>SUM(P475)</f>
        <v>10000</v>
      </c>
      <c r="Q474" s="194">
        <f>SUM(Q475)</f>
        <v>10000</v>
      </c>
      <c r="R474" s="194">
        <f t="shared" ref="R474:S474" si="269">SUM(R475)</f>
        <v>5000</v>
      </c>
      <c r="S474" s="194">
        <f t="shared" si="269"/>
        <v>5000</v>
      </c>
      <c r="T474" s="307">
        <f t="shared" si="265"/>
        <v>50</v>
      </c>
      <c r="U474" s="307">
        <f t="shared" si="268"/>
        <v>50</v>
      </c>
    </row>
    <row r="475" spans="1:21" s="1" customFormat="1" x14ac:dyDescent="0.2">
      <c r="A475" s="27"/>
      <c r="B475" s="183"/>
      <c r="C475" s="183"/>
      <c r="D475" s="183"/>
      <c r="E475" s="183"/>
      <c r="F475" s="183"/>
      <c r="G475" s="183"/>
      <c r="H475" s="183"/>
      <c r="I475" s="209"/>
      <c r="J475" s="209"/>
      <c r="K475" s="209"/>
      <c r="L475" s="36"/>
      <c r="M475" s="195" t="s">
        <v>289</v>
      </c>
      <c r="N475" s="186" t="s">
        <v>294</v>
      </c>
      <c r="O475" s="194">
        <v>5000</v>
      </c>
      <c r="P475" s="194">
        <v>10000</v>
      </c>
      <c r="Q475" s="194">
        <v>10000</v>
      </c>
      <c r="R475" s="194">
        <v>5000</v>
      </c>
      <c r="S475" s="194">
        <v>5000</v>
      </c>
      <c r="T475" s="307">
        <f t="shared" si="265"/>
        <v>50</v>
      </c>
      <c r="U475" s="307">
        <f t="shared" si="268"/>
        <v>50</v>
      </c>
    </row>
    <row r="476" spans="1:21" s="1" customFormat="1" x14ac:dyDescent="0.2">
      <c r="A476" s="27"/>
      <c r="B476" s="183"/>
      <c r="C476" s="183"/>
      <c r="D476" s="183"/>
      <c r="E476" s="183"/>
      <c r="F476" s="183"/>
      <c r="G476" s="183"/>
      <c r="H476" s="183"/>
      <c r="I476" s="209"/>
      <c r="J476" s="209"/>
      <c r="K476" s="209"/>
      <c r="L476" s="36"/>
      <c r="M476" s="108"/>
      <c r="N476" s="186"/>
      <c r="O476" s="146"/>
      <c r="P476" s="146"/>
      <c r="Q476" s="146"/>
      <c r="R476" s="261"/>
      <c r="S476" s="261"/>
      <c r="T476" s="307"/>
      <c r="U476" s="307"/>
    </row>
    <row r="477" spans="1:21" s="1" customFormat="1" x14ac:dyDescent="0.2">
      <c r="A477" s="41"/>
      <c r="B477" s="48">
        <v>1</v>
      </c>
      <c r="C477" s="41"/>
      <c r="D477" s="41"/>
      <c r="E477" s="41"/>
      <c r="F477" s="41"/>
      <c r="G477" s="41"/>
      <c r="H477" s="41"/>
      <c r="I477" s="209"/>
      <c r="J477" s="209"/>
      <c r="K477" s="209"/>
      <c r="L477" s="16" t="s">
        <v>187</v>
      </c>
      <c r="M477" s="72">
        <v>3</v>
      </c>
      <c r="N477" s="84" t="s">
        <v>118</v>
      </c>
      <c r="O477" s="115">
        <f t="shared" ref="O477:Q477" si="270">SUM(O478)</f>
        <v>5000</v>
      </c>
      <c r="P477" s="115">
        <f t="shared" si="270"/>
        <v>10000</v>
      </c>
      <c r="Q477" s="115">
        <f t="shared" si="270"/>
        <v>10000</v>
      </c>
      <c r="R477" s="115"/>
      <c r="S477" s="115"/>
      <c r="T477" s="307"/>
      <c r="U477" s="307"/>
    </row>
    <row r="478" spans="1:21" s="1" customFormat="1" x14ac:dyDescent="0.2">
      <c r="A478" s="41"/>
      <c r="B478" s="48">
        <v>1</v>
      </c>
      <c r="C478" s="41"/>
      <c r="D478" s="41"/>
      <c r="E478" s="41"/>
      <c r="F478" s="41"/>
      <c r="G478" s="41"/>
      <c r="H478" s="41"/>
      <c r="I478" s="209"/>
      <c r="J478" s="209"/>
      <c r="K478" s="209"/>
      <c r="L478" s="16" t="s">
        <v>187</v>
      </c>
      <c r="M478" s="92" t="s">
        <v>73</v>
      </c>
      <c r="N478" s="70" t="s">
        <v>139</v>
      </c>
      <c r="O478" s="116">
        <f t="shared" ref="O478:Q478" si="271">SUM(O479:O479)</f>
        <v>5000</v>
      </c>
      <c r="P478" s="116">
        <f t="shared" si="271"/>
        <v>10000</v>
      </c>
      <c r="Q478" s="116">
        <f t="shared" si="271"/>
        <v>10000</v>
      </c>
      <c r="R478" s="115">
        <v>5000</v>
      </c>
      <c r="S478" s="115">
        <v>5000</v>
      </c>
      <c r="T478" s="307">
        <f t="shared" si="265"/>
        <v>50</v>
      </c>
      <c r="U478" s="307">
        <f t="shared" si="268"/>
        <v>50</v>
      </c>
    </row>
    <row r="479" spans="1:21" s="1" customFormat="1" x14ac:dyDescent="0.2">
      <c r="A479" s="41"/>
      <c r="B479" s="48">
        <v>1</v>
      </c>
      <c r="C479" s="41"/>
      <c r="D479" s="41"/>
      <c r="E479" s="41"/>
      <c r="F479" s="41"/>
      <c r="G479" s="41"/>
      <c r="H479" s="41"/>
      <c r="I479" s="209"/>
      <c r="J479" s="209"/>
      <c r="K479" s="209"/>
      <c r="L479" s="16" t="s">
        <v>187</v>
      </c>
      <c r="M479" s="83" t="s">
        <v>74</v>
      </c>
      <c r="N479" s="84" t="s">
        <v>8</v>
      </c>
      <c r="O479" s="115">
        <v>5000</v>
      </c>
      <c r="P479" s="115">
        <v>10000</v>
      </c>
      <c r="Q479" s="115">
        <v>10000</v>
      </c>
      <c r="R479" s="115"/>
      <c r="S479" s="115"/>
      <c r="T479" s="307"/>
      <c r="U479" s="307"/>
    </row>
    <row r="480" spans="1:21" s="1" customFormat="1" x14ac:dyDescent="0.2">
      <c r="A480" s="65"/>
      <c r="B480" s="64"/>
      <c r="C480" s="65"/>
      <c r="D480" s="65"/>
      <c r="E480" s="65"/>
      <c r="F480" s="65"/>
      <c r="G480" s="65"/>
      <c r="H480" s="65"/>
      <c r="I480" s="209"/>
      <c r="J480" s="209"/>
      <c r="K480" s="209"/>
      <c r="L480" s="16"/>
      <c r="M480" s="83"/>
      <c r="N480" s="84"/>
      <c r="O480" s="146"/>
      <c r="P480" s="146"/>
      <c r="Q480" s="146"/>
      <c r="R480" s="115"/>
      <c r="S480" s="115"/>
      <c r="T480" s="307"/>
      <c r="U480" s="307"/>
    </row>
    <row r="481" spans="1:21" s="1" customFormat="1" ht="25.5" x14ac:dyDescent="0.2">
      <c r="A481" s="51" t="s">
        <v>209</v>
      </c>
      <c r="B481" s="55">
        <v>1</v>
      </c>
      <c r="C481" s="32"/>
      <c r="D481" s="32"/>
      <c r="E481" s="32"/>
      <c r="F481" s="55"/>
      <c r="G481" s="32"/>
      <c r="H481" s="32"/>
      <c r="I481" s="32"/>
      <c r="J481" s="55">
        <v>9</v>
      </c>
      <c r="K481" s="32"/>
      <c r="L481" s="33"/>
      <c r="M481" s="103"/>
      <c r="N481" s="73" t="s">
        <v>265</v>
      </c>
      <c r="O481" s="117">
        <f>SUM(O483+O495+O507)</f>
        <v>13123.630000000001</v>
      </c>
      <c r="P481" s="117">
        <f>SUM(P483+P495)</f>
        <v>18000</v>
      </c>
      <c r="Q481" s="117">
        <f>SUM(Q483+Q495+Q507)</f>
        <v>24000</v>
      </c>
      <c r="R481" s="117">
        <f t="shared" ref="R481:S481" si="272">SUM(R483+R495+R507)</f>
        <v>30000</v>
      </c>
      <c r="S481" s="117">
        <f t="shared" si="272"/>
        <v>30000</v>
      </c>
      <c r="T481" s="307">
        <f t="shared" ref="T481:T544" si="273">R481/Q481*100</f>
        <v>125</v>
      </c>
      <c r="U481" s="307">
        <f t="shared" si="268"/>
        <v>125</v>
      </c>
    </row>
    <row r="482" spans="1:21" s="1" customFormat="1" x14ac:dyDescent="0.2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3"/>
      <c r="M482" s="103"/>
      <c r="N482" s="73"/>
      <c r="O482" s="148"/>
      <c r="P482" s="148"/>
      <c r="Q482" s="148"/>
      <c r="R482" s="119"/>
      <c r="S482" s="119"/>
      <c r="T482" s="307"/>
      <c r="U482" s="307"/>
    </row>
    <row r="483" spans="1:21" s="1" customFormat="1" ht="25.5" x14ac:dyDescent="0.2">
      <c r="A483" s="53" t="s">
        <v>199</v>
      </c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1" t="s">
        <v>205</v>
      </c>
      <c r="M483" s="105"/>
      <c r="N483" s="106" t="s">
        <v>152</v>
      </c>
      <c r="O483" s="118">
        <f>SUM(O485)</f>
        <v>0</v>
      </c>
      <c r="P483" s="118">
        <f>SUM(P485)</f>
        <v>15000</v>
      </c>
      <c r="Q483" s="118">
        <f>SUM(Q485)</f>
        <v>15000</v>
      </c>
      <c r="R483" s="118">
        <f t="shared" ref="R483:S483" si="274">SUM(R485)</f>
        <v>20000</v>
      </c>
      <c r="S483" s="118">
        <f t="shared" si="274"/>
        <v>20000</v>
      </c>
      <c r="T483" s="307">
        <f t="shared" si="273"/>
        <v>133.33333333333331</v>
      </c>
      <c r="U483" s="307">
        <f t="shared" si="268"/>
        <v>133.33333333333331</v>
      </c>
    </row>
    <row r="484" spans="1:21" s="1" customFormat="1" x14ac:dyDescent="0.2">
      <c r="A484" s="53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1"/>
      <c r="M484" s="105"/>
      <c r="N484" s="106"/>
      <c r="O484" s="146"/>
      <c r="P484" s="146"/>
      <c r="Q484" s="146"/>
      <c r="R484" s="118"/>
      <c r="S484" s="118"/>
      <c r="T484" s="307"/>
      <c r="U484" s="307"/>
    </row>
    <row r="485" spans="1:21" s="1" customFormat="1" ht="25.5" x14ac:dyDescent="0.2">
      <c r="A485" s="27" t="s">
        <v>213</v>
      </c>
      <c r="B485" s="15"/>
      <c r="C485" s="15"/>
      <c r="D485" s="15"/>
      <c r="E485" s="15"/>
      <c r="F485" s="15"/>
      <c r="G485" s="15"/>
      <c r="H485" s="15"/>
      <c r="I485" s="209"/>
      <c r="J485" s="209"/>
      <c r="K485" s="209"/>
      <c r="L485" s="36" t="s">
        <v>188</v>
      </c>
      <c r="M485" s="108"/>
      <c r="N485" s="109" t="s">
        <v>232</v>
      </c>
      <c r="O485" s="146">
        <f t="shared" ref="O485:P485" si="275">SUM(O490)</f>
        <v>0</v>
      </c>
      <c r="P485" s="146">
        <f t="shared" si="275"/>
        <v>15000</v>
      </c>
      <c r="Q485" s="146">
        <f t="shared" ref="Q485" si="276">SUM(Q490)</f>
        <v>15000</v>
      </c>
      <c r="R485" s="261">
        <f>SUM(R491)</f>
        <v>20000</v>
      </c>
      <c r="S485" s="261">
        <f>SUM(S491)</f>
        <v>20000</v>
      </c>
      <c r="T485" s="307">
        <f t="shared" si="273"/>
        <v>133.33333333333331</v>
      </c>
      <c r="U485" s="307">
        <f t="shared" si="268"/>
        <v>133.33333333333331</v>
      </c>
    </row>
    <row r="486" spans="1:21" s="15" customFormat="1" x14ac:dyDescent="0.2">
      <c r="I486" s="209"/>
      <c r="J486" s="209"/>
      <c r="K486" s="209"/>
      <c r="L486" s="16"/>
      <c r="M486" s="92"/>
      <c r="N486" s="70"/>
      <c r="O486" s="148"/>
      <c r="P486" s="148"/>
      <c r="Q486" s="148"/>
      <c r="R486" s="119"/>
      <c r="S486" s="119"/>
      <c r="T486" s="307"/>
      <c r="U486" s="307"/>
    </row>
    <row r="487" spans="1:21" s="183" customFormat="1" x14ac:dyDescent="0.2">
      <c r="I487" s="209"/>
      <c r="J487" s="209"/>
      <c r="K487" s="209"/>
      <c r="L487" s="16"/>
      <c r="M487" s="92"/>
      <c r="N487" s="186" t="s">
        <v>293</v>
      </c>
      <c r="O487" s="194">
        <f>SUM(O488)</f>
        <v>0</v>
      </c>
      <c r="P487" s="194">
        <f>SUM(P488)</f>
        <v>15000</v>
      </c>
      <c r="Q487" s="194">
        <f>SUM(Q488)</f>
        <v>15000</v>
      </c>
      <c r="R487" s="194">
        <f t="shared" ref="R487:S487" si="277">SUM(R488)</f>
        <v>20000</v>
      </c>
      <c r="S487" s="194">
        <f t="shared" si="277"/>
        <v>20000</v>
      </c>
      <c r="T487" s="307">
        <f t="shared" si="273"/>
        <v>133.33333333333331</v>
      </c>
      <c r="U487" s="307">
        <f t="shared" si="268"/>
        <v>133.33333333333331</v>
      </c>
    </row>
    <row r="488" spans="1:21" s="209" customFormat="1" x14ac:dyDescent="0.2">
      <c r="L488" s="16"/>
      <c r="M488" s="192">
        <v>9</v>
      </c>
      <c r="N488" s="186" t="s">
        <v>298</v>
      </c>
      <c r="O488" s="194">
        <v>0</v>
      </c>
      <c r="P488" s="194">
        <v>15000</v>
      </c>
      <c r="Q488" s="194">
        <v>15000</v>
      </c>
      <c r="R488" s="194">
        <v>20000</v>
      </c>
      <c r="S488" s="194">
        <v>20000</v>
      </c>
      <c r="T488" s="307">
        <f t="shared" si="273"/>
        <v>133.33333333333331</v>
      </c>
      <c r="U488" s="307">
        <f t="shared" si="268"/>
        <v>133.33333333333331</v>
      </c>
    </row>
    <row r="489" spans="1:21" s="183" customFormat="1" x14ac:dyDescent="0.2">
      <c r="I489" s="209"/>
      <c r="J489" s="209"/>
      <c r="K489" s="209"/>
      <c r="L489" s="16"/>
      <c r="M489" s="92"/>
      <c r="N489" s="186"/>
      <c r="O489" s="148"/>
      <c r="P489" s="148"/>
      <c r="Q489" s="148"/>
      <c r="R489" s="119"/>
      <c r="S489" s="119"/>
      <c r="T489" s="307"/>
      <c r="U489" s="307"/>
    </row>
    <row r="490" spans="1:21" s="15" customFormat="1" x14ac:dyDescent="0.2">
      <c r="B490" s="48"/>
      <c r="I490" s="209"/>
      <c r="J490" s="208">
        <v>9</v>
      </c>
      <c r="K490" s="209"/>
      <c r="L490" s="16" t="s">
        <v>188</v>
      </c>
      <c r="M490" s="72">
        <v>3</v>
      </c>
      <c r="N490" s="84" t="s">
        <v>118</v>
      </c>
      <c r="O490" s="115">
        <f t="shared" ref="O490:Q490" si="278">SUM(O491)</f>
        <v>0</v>
      </c>
      <c r="P490" s="115">
        <f t="shared" si="278"/>
        <v>15000</v>
      </c>
      <c r="Q490" s="115">
        <f t="shared" si="278"/>
        <v>15000</v>
      </c>
      <c r="R490" s="115"/>
      <c r="S490" s="115"/>
      <c r="T490" s="307"/>
      <c r="U490" s="307"/>
    </row>
    <row r="491" spans="1:21" s="38" customFormat="1" x14ac:dyDescent="0.2">
      <c r="B491" s="48"/>
      <c r="J491" s="9">
        <v>9</v>
      </c>
      <c r="L491" s="16" t="s">
        <v>188</v>
      </c>
      <c r="M491" s="92" t="s">
        <v>73</v>
      </c>
      <c r="N491" s="70" t="s">
        <v>139</v>
      </c>
      <c r="O491" s="116">
        <f t="shared" ref="O491:P491" si="279">SUM(O492:O493)</f>
        <v>0</v>
      </c>
      <c r="P491" s="116">
        <f t="shared" si="279"/>
        <v>15000</v>
      </c>
      <c r="Q491" s="116">
        <f t="shared" ref="Q491" si="280">SUM(Q492:Q493)</f>
        <v>15000</v>
      </c>
      <c r="R491" s="115">
        <v>20000</v>
      </c>
      <c r="S491" s="115">
        <v>20000</v>
      </c>
      <c r="T491" s="307">
        <f t="shared" si="273"/>
        <v>133.33333333333331</v>
      </c>
      <c r="U491" s="307">
        <f t="shared" si="268"/>
        <v>133.33333333333331</v>
      </c>
    </row>
    <row r="492" spans="1:21" s="15" customFormat="1" x14ac:dyDescent="0.2">
      <c r="B492" s="48"/>
      <c r="I492" s="209"/>
      <c r="J492" s="208">
        <v>9</v>
      </c>
      <c r="K492" s="209"/>
      <c r="L492" s="16" t="s">
        <v>188</v>
      </c>
      <c r="M492" s="83" t="s">
        <v>74</v>
      </c>
      <c r="N492" s="84" t="s">
        <v>8</v>
      </c>
      <c r="O492" s="115">
        <v>0</v>
      </c>
      <c r="P492" s="115">
        <v>15000</v>
      </c>
      <c r="Q492" s="115">
        <v>15000</v>
      </c>
      <c r="R492" s="115"/>
      <c r="S492" s="115"/>
      <c r="T492" s="307"/>
      <c r="U492" s="307"/>
    </row>
    <row r="493" spans="1:21" s="15" customFormat="1" x14ac:dyDescent="0.2">
      <c r="B493" s="48"/>
      <c r="I493" s="209"/>
      <c r="J493" s="208">
        <v>9</v>
      </c>
      <c r="K493" s="209"/>
      <c r="L493" s="16" t="s">
        <v>188</v>
      </c>
      <c r="M493" s="83" t="s">
        <v>75</v>
      </c>
      <c r="N493" s="84" t="s">
        <v>31</v>
      </c>
      <c r="O493" s="115">
        <v>0</v>
      </c>
      <c r="P493" s="115">
        <v>0</v>
      </c>
      <c r="Q493" s="115">
        <v>0</v>
      </c>
      <c r="R493" s="115"/>
      <c r="S493" s="115"/>
      <c r="T493" s="307"/>
      <c r="U493" s="307"/>
    </row>
    <row r="494" spans="1:21" s="215" customFormat="1" x14ac:dyDescent="0.2">
      <c r="B494" s="216"/>
      <c r="J494" s="216"/>
      <c r="L494" s="16"/>
      <c r="M494" s="218"/>
      <c r="N494" s="219"/>
      <c r="O494" s="115"/>
      <c r="P494" s="115"/>
      <c r="Q494" s="115"/>
      <c r="R494" s="115"/>
      <c r="S494" s="115"/>
      <c r="T494" s="307"/>
      <c r="U494" s="307"/>
    </row>
    <row r="495" spans="1:21" s="157" customFormat="1" ht="25.5" x14ac:dyDescent="0.2">
      <c r="A495" s="67">
        <v>10</v>
      </c>
      <c r="B495" s="154"/>
      <c r="I495" s="209"/>
      <c r="J495" s="209"/>
      <c r="K495" s="209"/>
      <c r="L495" s="31" t="s">
        <v>202</v>
      </c>
      <c r="M495" s="155"/>
      <c r="N495" s="106" t="s">
        <v>154</v>
      </c>
      <c r="O495" s="118">
        <f t="shared" ref="O495:P495" si="281">SUM(O497)</f>
        <v>4273.63</v>
      </c>
      <c r="P495" s="118">
        <f t="shared" si="281"/>
        <v>3000</v>
      </c>
      <c r="Q495" s="118">
        <f t="shared" ref="Q495:S495" si="282">SUM(Q497)</f>
        <v>4000</v>
      </c>
      <c r="R495" s="118">
        <f t="shared" si="282"/>
        <v>5000</v>
      </c>
      <c r="S495" s="118">
        <f t="shared" si="282"/>
        <v>5000</v>
      </c>
      <c r="T495" s="307">
        <f t="shared" si="273"/>
        <v>125</v>
      </c>
      <c r="U495" s="307">
        <f t="shared" si="268"/>
        <v>125</v>
      </c>
    </row>
    <row r="496" spans="1:21" s="157" customFormat="1" x14ac:dyDescent="0.2">
      <c r="A496" s="67"/>
      <c r="B496" s="154"/>
      <c r="I496" s="209"/>
      <c r="J496" s="209"/>
      <c r="K496" s="209"/>
      <c r="L496" s="31"/>
      <c r="M496" s="155"/>
      <c r="N496" s="106"/>
      <c r="O496" s="146"/>
      <c r="P496" s="146"/>
      <c r="Q496" s="146"/>
      <c r="R496" s="115"/>
      <c r="S496" s="115"/>
      <c r="T496" s="307"/>
      <c r="U496" s="307"/>
    </row>
    <row r="497" spans="1:21" s="157" customFormat="1" ht="25.5" x14ac:dyDescent="0.2">
      <c r="A497" s="27" t="s">
        <v>329</v>
      </c>
      <c r="B497" s="154"/>
      <c r="I497" s="209"/>
      <c r="J497" s="209"/>
      <c r="K497" s="209"/>
      <c r="L497" s="66" t="s">
        <v>143</v>
      </c>
      <c r="M497" s="122"/>
      <c r="N497" s="123" t="s">
        <v>223</v>
      </c>
      <c r="O497" s="146">
        <f t="shared" ref="O497:P497" si="283">SUM(O503)</f>
        <v>4273.63</v>
      </c>
      <c r="P497" s="146">
        <f t="shared" si="283"/>
        <v>3000</v>
      </c>
      <c r="Q497" s="146">
        <f t="shared" ref="Q497" si="284">SUM(Q503)</f>
        <v>4000</v>
      </c>
      <c r="R497" s="261">
        <f>SUM(R504)</f>
        <v>5000</v>
      </c>
      <c r="S497" s="261">
        <f>SUM(S504)</f>
        <v>5000</v>
      </c>
      <c r="T497" s="307">
        <f t="shared" si="273"/>
        <v>125</v>
      </c>
      <c r="U497" s="307">
        <f t="shared" si="268"/>
        <v>125</v>
      </c>
    </row>
    <row r="498" spans="1:21" s="157" customFormat="1" x14ac:dyDescent="0.2">
      <c r="B498" s="154"/>
      <c r="I498" s="209"/>
      <c r="J498" s="209"/>
      <c r="K498" s="209"/>
      <c r="L498" s="16"/>
      <c r="M498" s="155"/>
      <c r="N498" s="84"/>
      <c r="O498" s="146"/>
      <c r="P498" s="146"/>
      <c r="Q498" s="146"/>
      <c r="R498" s="115"/>
      <c r="S498" s="115"/>
      <c r="T498" s="307"/>
      <c r="U498" s="307"/>
    </row>
    <row r="499" spans="1:21" s="183" customFormat="1" x14ac:dyDescent="0.2">
      <c r="B499" s="182"/>
      <c r="I499" s="209"/>
      <c r="J499" s="209"/>
      <c r="K499" s="209"/>
      <c r="L499" s="16"/>
      <c r="M499" s="184"/>
      <c r="N499" s="186" t="s">
        <v>293</v>
      </c>
      <c r="O499" s="194">
        <f t="shared" ref="O499:S499" si="285">SUM(O500:O501)</f>
        <v>4273.63</v>
      </c>
      <c r="P499" s="194">
        <f t="shared" si="285"/>
        <v>3000</v>
      </c>
      <c r="Q499" s="194">
        <f t="shared" si="285"/>
        <v>4000</v>
      </c>
      <c r="R499" s="194">
        <f t="shared" si="285"/>
        <v>5000</v>
      </c>
      <c r="S499" s="194">
        <f t="shared" si="285"/>
        <v>5000</v>
      </c>
      <c r="T499" s="307">
        <f t="shared" si="273"/>
        <v>125</v>
      </c>
      <c r="U499" s="307">
        <f t="shared" si="268"/>
        <v>125</v>
      </c>
    </row>
    <row r="500" spans="1:21" s="183" customFormat="1" x14ac:dyDescent="0.2">
      <c r="B500" s="182"/>
      <c r="I500" s="209"/>
      <c r="J500" s="209"/>
      <c r="K500" s="209"/>
      <c r="L500" s="16"/>
      <c r="M500" s="195" t="s">
        <v>289</v>
      </c>
      <c r="N500" s="186" t="s">
        <v>294</v>
      </c>
      <c r="O500" s="194">
        <v>4273.63</v>
      </c>
      <c r="P500" s="194">
        <v>3000</v>
      </c>
      <c r="Q500" s="194">
        <v>4000</v>
      </c>
      <c r="R500" s="194">
        <v>0</v>
      </c>
      <c r="S500" s="194">
        <v>0</v>
      </c>
      <c r="T500" s="307">
        <f t="shared" si="273"/>
        <v>0</v>
      </c>
      <c r="U500" s="307">
        <f t="shared" si="268"/>
        <v>0</v>
      </c>
    </row>
    <row r="501" spans="1:21" s="183" customFormat="1" x14ac:dyDescent="0.2">
      <c r="B501" s="182"/>
      <c r="I501" s="209"/>
      <c r="J501" s="209"/>
      <c r="K501" s="209"/>
      <c r="L501" s="16"/>
      <c r="M501" s="192">
        <v>9</v>
      </c>
      <c r="N501" s="186" t="s">
        <v>298</v>
      </c>
      <c r="O501" s="194">
        <v>0</v>
      </c>
      <c r="P501" s="194">
        <v>0</v>
      </c>
      <c r="Q501" s="194">
        <v>0</v>
      </c>
      <c r="R501" s="194">
        <v>5000</v>
      </c>
      <c r="S501" s="194">
        <v>5000</v>
      </c>
      <c r="T501" s="307">
        <v>0</v>
      </c>
      <c r="U501" s="307">
        <v>0</v>
      </c>
    </row>
    <row r="502" spans="1:21" s="212" customFormat="1" x14ac:dyDescent="0.2">
      <c r="B502" s="213"/>
      <c r="L502" s="16"/>
      <c r="M502" s="192"/>
      <c r="N502" s="186"/>
      <c r="O502" s="146"/>
      <c r="P502" s="146"/>
      <c r="Q502" s="146"/>
      <c r="R502" s="115"/>
      <c r="S502" s="115"/>
      <c r="T502" s="307"/>
      <c r="U502" s="307"/>
    </row>
    <row r="503" spans="1:21" s="157" customFormat="1" x14ac:dyDescent="0.2">
      <c r="B503" s="154">
        <v>1</v>
      </c>
      <c r="I503" s="209"/>
      <c r="J503" s="309">
        <v>9</v>
      </c>
      <c r="K503" s="209"/>
      <c r="L503" s="16" t="s">
        <v>143</v>
      </c>
      <c r="M503" s="155" t="s">
        <v>57</v>
      </c>
      <c r="N503" s="84" t="s">
        <v>118</v>
      </c>
      <c r="O503" s="115">
        <f t="shared" ref="O503:Q504" si="286">SUM(O504)</f>
        <v>4273.63</v>
      </c>
      <c r="P503" s="115">
        <f t="shared" si="286"/>
        <v>3000</v>
      </c>
      <c r="Q503" s="115">
        <f t="shared" si="286"/>
        <v>4000</v>
      </c>
      <c r="R503" s="115"/>
      <c r="S503" s="115"/>
      <c r="T503" s="307"/>
      <c r="U503" s="307"/>
    </row>
    <row r="504" spans="1:21" s="157" customFormat="1" x14ac:dyDescent="0.2">
      <c r="A504" s="38"/>
      <c r="B504" s="154">
        <v>1</v>
      </c>
      <c r="C504" s="38"/>
      <c r="D504" s="38"/>
      <c r="E504" s="38"/>
      <c r="F504" s="38"/>
      <c r="G504" s="38"/>
      <c r="H504" s="38"/>
      <c r="I504" s="38"/>
      <c r="J504" s="9">
        <v>9</v>
      </c>
      <c r="K504" s="38"/>
      <c r="L504" s="16" t="s">
        <v>143</v>
      </c>
      <c r="M504" s="92" t="s">
        <v>73</v>
      </c>
      <c r="N504" s="70" t="s">
        <v>139</v>
      </c>
      <c r="O504" s="116">
        <f t="shared" si="286"/>
        <v>4273.63</v>
      </c>
      <c r="P504" s="116">
        <f t="shared" si="286"/>
        <v>3000</v>
      </c>
      <c r="Q504" s="116">
        <f t="shared" si="286"/>
        <v>4000</v>
      </c>
      <c r="R504" s="115">
        <v>5000</v>
      </c>
      <c r="S504" s="115">
        <v>5000</v>
      </c>
      <c r="T504" s="307">
        <f t="shared" si="273"/>
        <v>125</v>
      </c>
      <c r="U504" s="307">
        <f t="shared" si="268"/>
        <v>125</v>
      </c>
    </row>
    <row r="505" spans="1:21" s="157" customFormat="1" x14ac:dyDescent="0.2">
      <c r="B505" s="154">
        <v>1</v>
      </c>
      <c r="I505" s="209"/>
      <c r="J505" s="309">
        <v>9</v>
      </c>
      <c r="K505" s="209"/>
      <c r="L505" s="16" t="s">
        <v>143</v>
      </c>
      <c r="M505" s="155" t="s">
        <v>74</v>
      </c>
      <c r="N505" s="84" t="s">
        <v>8</v>
      </c>
      <c r="O505" s="115">
        <v>4273.63</v>
      </c>
      <c r="P505" s="115">
        <v>3000</v>
      </c>
      <c r="Q505" s="115">
        <v>4000</v>
      </c>
      <c r="R505" s="115"/>
      <c r="S505" s="115"/>
      <c r="T505" s="307"/>
      <c r="U505" s="307"/>
    </row>
    <row r="506" spans="1:21" s="310" customFormat="1" x14ac:dyDescent="0.2">
      <c r="B506" s="309"/>
      <c r="L506" s="16"/>
      <c r="M506" s="311"/>
      <c r="N506" s="312"/>
      <c r="O506" s="115"/>
      <c r="P506" s="115"/>
      <c r="Q506" s="115"/>
      <c r="R506" s="115"/>
      <c r="S506" s="115"/>
      <c r="T506" s="307"/>
      <c r="U506" s="307"/>
    </row>
    <row r="507" spans="1:21" s="310" customFormat="1" ht="25.5" x14ac:dyDescent="0.2">
      <c r="A507" s="314" t="s">
        <v>199</v>
      </c>
      <c r="B507" s="309"/>
      <c r="L507" s="31" t="s">
        <v>350</v>
      </c>
      <c r="M507" s="311"/>
      <c r="N507" s="106" t="s">
        <v>152</v>
      </c>
      <c r="O507" s="118">
        <f>SUM(O509)</f>
        <v>8850</v>
      </c>
      <c r="P507" s="118">
        <v>0</v>
      </c>
      <c r="Q507" s="118">
        <f>SUM(Q509)</f>
        <v>5000</v>
      </c>
      <c r="R507" s="118">
        <f t="shared" ref="R507:S507" si="287">SUM(R509)</f>
        <v>5000</v>
      </c>
      <c r="S507" s="118">
        <f t="shared" si="287"/>
        <v>5000</v>
      </c>
      <c r="T507" s="307">
        <f t="shared" si="273"/>
        <v>100</v>
      </c>
      <c r="U507" s="307">
        <f t="shared" si="268"/>
        <v>100</v>
      </c>
    </row>
    <row r="508" spans="1:21" s="310" customFormat="1" x14ac:dyDescent="0.2">
      <c r="B508" s="309"/>
      <c r="L508" s="16"/>
      <c r="M508" s="311"/>
      <c r="N508" s="312"/>
      <c r="O508" s="115"/>
      <c r="P508" s="115"/>
      <c r="Q508" s="115"/>
      <c r="R508" s="115"/>
      <c r="S508" s="115"/>
      <c r="T508" s="307"/>
      <c r="U508" s="307"/>
    </row>
    <row r="509" spans="1:21" s="310" customFormat="1" ht="25.5" x14ac:dyDescent="0.2">
      <c r="A509" s="27" t="s">
        <v>347</v>
      </c>
      <c r="B509" s="309"/>
      <c r="L509" s="66" t="s">
        <v>348</v>
      </c>
      <c r="M509" s="122"/>
      <c r="N509" s="123" t="s">
        <v>349</v>
      </c>
      <c r="O509" s="261">
        <f>SUM(O515)</f>
        <v>8850</v>
      </c>
      <c r="P509" s="261">
        <v>0</v>
      </c>
      <c r="Q509" s="261">
        <f>SUM(Q515)</f>
        <v>5000</v>
      </c>
      <c r="R509" s="261">
        <f>SUM(R516)</f>
        <v>5000</v>
      </c>
      <c r="S509" s="261">
        <f>SUM(S516)</f>
        <v>5000</v>
      </c>
      <c r="T509" s="307">
        <f t="shared" si="273"/>
        <v>100</v>
      </c>
      <c r="U509" s="307">
        <f t="shared" si="268"/>
        <v>100</v>
      </c>
    </row>
    <row r="510" spans="1:21" s="310" customFormat="1" x14ac:dyDescent="0.2">
      <c r="B510" s="309"/>
      <c r="L510" s="16"/>
      <c r="M510" s="311"/>
      <c r="N510" s="312"/>
      <c r="O510" s="115"/>
      <c r="P510" s="115"/>
      <c r="Q510" s="115"/>
      <c r="R510" s="115"/>
      <c r="S510" s="115"/>
      <c r="T510" s="307"/>
      <c r="U510" s="307"/>
    </row>
    <row r="511" spans="1:21" s="310" customFormat="1" x14ac:dyDescent="0.2">
      <c r="B511" s="309"/>
      <c r="L511" s="16"/>
      <c r="M511" s="311"/>
      <c r="N511" s="186" t="s">
        <v>293</v>
      </c>
      <c r="O511" s="194">
        <f>SUM(O512)</f>
        <v>8850</v>
      </c>
      <c r="P511" s="194">
        <v>0</v>
      </c>
      <c r="Q511" s="194">
        <f>SUM(Q512:Q513)</f>
        <v>5000</v>
      </c>
      <c r="R511" s="194">
        <f t="shared" ref="R511:S511" si="288">SUM(R512:R513)</f>
        <v>5000</v>
      </c>
      <c r="S511" s="194">
        <f t="shared" si="288"/>
        <v>5000</v>
      </c>
      <c r="T511" s="307">
        <f t="shared" si="273"/>
        <v>100</v>
      </c>
      <c r="U511" s="307">
        <f t="shared" si="268"/>
        <v>100</v>
      </c>
    </row>
    <row r="512" spans="1:21" s="310" customFormat="1" x14ac:dyDescent="0.2">
      <c r="B512" s="309"/>
      <c r="L512" s="16"/>
      <c r="M512" s="195" t="s">
        <v>289</v>
      </c>
      <c r="N512" s="186" t="s">
        <v>294</v>
      </c>
      <c r="O512" s="194">
        <v>8850</v>
      </c>
      <c r="P512" s="194">
        <v>0</v>
      </c>
      <c r="Q512" s="194">
        <v>0</v>
      </c>
      <c r="R512" s="194">
        <v>0</v>
      </c>
      <c r="S512" s="194">
        <v>0</v>
      </c>
      <c r="T512" s="307">
        <v>0</v>
      </c>
      <c r="U512" s="307">
        <v>0</v>
      </c>
    </row>
    <row r="513" spans="1:21" s="310" customFormat="1" x14ac:dyDescent="0.2">
      <c r="B513" s="309"/>
      <c r="L513" s="16"/>
      <c r="M513" s="192">
        <v>9</v>
      </c>
      <c r="N513" s="186" t="s">
        <v>298</v>
      </c>
      <c r="O513" s="194">
        <v>0</v>
      </c>
      <c r="P513" s="194">
        <v>0</v>
      </c>
      <c r="Q513" s="194">
        <v>5000</v>
      </c>
      <c r="R513" s="194">
        <v>5000</v>
      </c>
      <c r="S513" s="194">
        <v>5000</v>
      </c>
      <c r="T513" s="307">
        <f t="shared" si="273"/>
        <v>100</v>
      </c>
      <c r="U513" s="307">
        <f t="shared" si="268"/>
        <v>100</v>
      </c>
    </row>
    <row r="514" spans="1:21" s="310" customFormat="1" x14ac:dyDescent="0.2">
      <c r="B514" s="309"/>
      <c r="L514" s="16"/>
      <c r="M514" s="311"/>
      <c r="N514" s="312"/>
      <c r="O514" s="115"/>
      <c r="P514" s="115"/>
      <c r="Q514" s="115"/>
      <c r="R514" s="115"/>
      <c r="S514" s="115"/>
      <c r="T514" s="307"/>
      <c r="U514" s="307"/>
    </row>
    <row r="515" spans="1:21" s="310" customFormat="1" x14ac:dyDescent="0.2">
      <c r="B515" s="309">
        <v>1</v>
      </c>
      <c r="J515" s="309">
        <v>9</v>
      </c>
      <c r="L515" s="16" t="s">
        <v>348</v>
      </c>
      <c r="M515" s="311" t="s">
        <v>57</v>
      </c>
      <c r="N515" s="312" t="s">
        <v>118</v>
      </c>
      <c r="O515" s="115">
        <f>SUM(O516)</f>
        <v>8850</v>
      </c>
      <c r="P515" s="115">
        <v>0</v>
      </c>
      <c r="Q515" s="115">
        <f>SUM(Q516)</f>
        <v>5000</v>
      </c>
      <c r="R515" s="115"/>
      <c r="S515" s="115"/>
      <c r="T515" s="307"/>
      <c r="U515" s="307"/>
    </row>
    <row r="516" spans="1:21" s="310" customFormat="1" x14ac:dyDescent="0.2">
      <c r="B516" s="309">
        <v>1</v>
      </c>
      <c r="J516" s="309">
        <v>9</v>
      </c>
      <c r="L516" s="16" t="s">
        <v>348</v>
      </c>
      <c r="M516" s="313" t="s">
        <v>73</v>
      </c>
      <c r="N516" s="70" t="s">
        <v>139</v>
      </c>
      <c r="O516" s="116">
        <f>SUM(O517)</f>
        <v>8850</v>
      </c>
      <c r="P516" s="115">
        <v>0</v>
      </c>
      <c r="Q516" s="116">
        <f>SUM(Q517)</f>
        <v>5000</v>
      </c>
      <c r="R516" s="115">
        <v>5000</v>
      </c>
      <c r="S516" s="115">
        <v>5000</v>
      </c>
      <c r="T516" s="307">
        <f t="shared" si="273"/>
        <v>100</v>
      </c>
      <c r="U516" s="307">
        <f t="shared" si="268"/>
        <v>100</v>
      </c>
    </row>
    <row r="517" spans="1:21" s="310" customFormat="1" x14ac:dyDescent="0.2">
      <c r="B517" s="309">
        <v>1</v>
      </c>
      <c r="J517" s="309">
        <v>9</v>
      </c>
      <c r="L517" s="16" t="s">
        <v>348</v>
      </c>
      <c r="M517" s="311" t="s">
        <v>75</v>
      </c>
      <c r="N517" s="312" t="s">
        <v>31</v>
      </c>
      <c r="O517" s="115">
        <v>8850</v>
      </c>
      <c r="P517" s="115">
        <v>0</v>
      </c>
      <c r="Q517" s="115">
        <v>5000</v>
      </c>
      <c r="R517" s="115"/>
      <c r="S517" s="115"/>
      <c r="T517" s="307"/>
      <c r="U517" s="307"/>
    </row>
    <row r="518" spans="1:21" s="157" customFormat="1" x14ac:dyDescent="0.2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18"/>
      <c r="M518" s="92"/>
      <c r="N518" s="70"/>
      <c r="O518" s="148"/>
      <c r="P518" s="148"/>
      <c r="Q518" s="148"/>
      <c r="R518" s="119"/>
      <c r="S518" s="119"/>
      <c r="T518" s="307"/>
      <c r="U518" s="307"/>
    </row>
    <row r="519" spans="1:21" s="161" customFormat="1" x14ac:dyDescent="0.2">
      <c r="A519" s="51" t="s">
        <v>270</v>
      </c>
      <c r="B519" s="55">
        <v>1</v>
      </c>
      <c r="C519" s="32"/>
      <c r="D519" s="32"/>
      <c r="E519" s="32"/>
      <c r="F519" s="55"/>
      <c r="G519" s="32"/>
      <c r="H519" s="32"/>
      <c r="I519" s="32"/>
      <c r="J519" s="32"/>
      <c r="K519" s="32"/>
      <c r="L519" s="33"/>
      <c r="M519" s="103"/>
      <c r="N519" s="73" t="s">
        <v>271</v>
      </c>
      <c r="O519" s="117">
        <f>SUM(O521)</f>
        <v>0</v>
      </c>
      <c r="P519" s="117">
        <f>SUM(P521)</f>
        <v>5000</v>
      </c>
      <c r="Q519" s="117">
        <f>SUM(Q521)</f>
        <v>5000</v>
      </c>
      <c r="R519" s="117">
        <f t="shared" ref="R519" si="289">SUM(R521)</f>
        <v>5000</v>
      </c>
      <c r="S519" s="117">
        <f t="shared" ref="S519" si="290">SUM(S521)</f>
        <v>5000</v>
      </c>
      <c r="T519" s="307">
        <f t="shared" si="273"/>
        <v>100</v>
      </c>
      <c r="U519" s="307">
        <f t="shared" si="268"/>
        <v>100</v>
      </c>
    </row>
    <row r="520" spans="1:21" s="161" customFormat="1" x14ac:dyDescent="0.2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18"/>
      <c r="M520" s="92"/>
      <c r="N520" s="70"/>
      <c r="O520" s="148"/>
      <c r="P520" s="148"/>
      <c r="Q520" s="148"/>
      <c r="R520" s="119"/>
      <c r="S520" s="119"/>
      <c r="T520" s="307"/>
      <c r="U520" s="307"/>
    </row>
    <row r="521" spans="1:21" s="42" customFormat="1" ht="25.5" x14ac:dyDescent="0.2">
      <c r="A521" s="53" t="s">
        <v>200</v>
      </c>
      <c r="I521" s="209"/>
      <c r="J521" s="209"/>
      <c r="K521" s="209"/>
      <c r="L521" s="31" t="s">
        <v>208</v>
      </c>
      <c r="M521" s="105"/>
      <c r="N521" s="106" t="s">
        <v>151</v>
      </c>
      <c r="O521" s="118">
        <f>SUM(O523)</f>
        <v>0</v>
      </c>
      <c r="P521" s="118">
        <f>SUM(P523)</f>
        <v>5000</v>
      </c>
      <c r="Q521" s="118">
        <f>SUM(Q523)</f>
        <v>5000</v>
      </c>
      <c r="R521" s="118">
        <f t="shared" ref="R521" si="291">SUM(R523)</f>
        <v>5000</v>
      </c>
      <c r="S521" s="118">
        <f t="shared" ref="S521" si="292">SUM(S523)</f>
        <v>5000</v>
      </c>
      <c r="T521" s="307">
        <f t="shared" si="273"/>
        <v>100</v>
      </c>
      <c r="U521" s="307">
        <f t="shared" si="268"/>
        <v>100</v>
      </c>
    </row>
    <row r="522" spans="1:21" s="183" customFormat="1" x14ac:dyDescent="0.2">
      <c r="A522" s="53"/>
      <c r="I522" s="209"/>
      <c r="J522" s="209"/>
      <c r="K522" s="209"/>
      <c r="L522" s="31"/>
      <c r="M522" s="105"/>
      <c r="N522" s="106"/>
      <c r="O522" s="118"/>
      <c r="P522" s="118"/>
      <c r="Q522" s="118"/>
      <c r="R522" s="118"/>
      <c r="S522" s="118"/>
      <c r="T522" s="307"/>
      <c r="U522" s="307"/>
    </row>
    <row r="523" spans="1:21" s="129" customFormat="1" ht="25.5" x14ac:dyDescent="0.2">
      <c r="A523" s="27" t="s">
        <v>318</v>
      </c>
      <c r="L523" s="66" t="s">
        <v>191</v>
      </c>
      <c r="M523" s="143"/>
      <c r="N523" s="123" t="s">
        <v>268</v>
      </c>
      <c r="O523" s="146">
        <f t="shared" ref="O523:P523" si="293">SUM(O528)</f>
        <v>0</v>
      </c>
      <c r="P523" s="146">
        <f t="shared" si="293"/>
        <v>5000</v>
      </c>
      <c r="Q523" s="146">
        <f>SUM(Q528)</f>
        <v>5000</v>
      </c>
      <c r="R523" s="146">
        <f>SUM(R529+R531)</f>
        <v>5000</v>
      </c>
      <c r="S523" s="146">
        <f>SUM(S529+S531)</f>
        <v>5000</v>
      </c>
      <c r="T523" s="307">
        <f t="shared" si="273"/>
        <v>100</v>
      </c>
      <c r="U523" s="307">
        <f t="shared" si="268"/>
        <v>100</v>
      </c>
    </row>
    <row r="524" spans="1:21" s="129" customFormat="1" x14ac:dyDescent="0.2">
      <c r="A524" s="27"/>
      <c r="L524" s="66"/>
      <c r="M524" s="143"/>
      <c r="N524" s="123"/>
      <c r="O524" s="146"/>
      <c r="P524" s="146"/>
      <c r="Q524" s="146"/>
      <c r="R524" s="146"/>
      <c r="S524" s="146"/>
      <c r="T524" s="307"/>
      <c r="U524" s="307"/>
    </row>
    <row r="525" spans="1:21" s="200" customFormat="1" x14ac:dyDescent="0.2">
      <c r="I525" s="209"/>
      <c r="J525" s="209"/>
      <c r="K525" s="209"/>
      <c r="L525" s="16"/>
      <c r="M525" s="105"/>
      <c r="N525" s="186" t="s">
        <v>293</v>
      </c>
      <c r="O525" s="191">
        <f>SUM(O526)</f>
        <v>0</v>
      </c>
      <c r="P525" s="191">
        <f>SUM(P526)</f>
        <v>5000</v>
      </c>
      <c r="Q525" s="191">
        <f>SUM(Q526)</f>
        <v>5000</v>
      </c>
      <c r="R525" s="191">
        <f t="shared" ref="R525:S525" si="294">SUM(R526)</f>
        <v>5000</v>
      </c>
      <c r="S525" s="191">
        <f t="shared" si="294"/>
        <v>5000</v>
      </c>
      <c r="T525" s="307">
        <f t="shared" si="273"/>
        <v>100</v>
      </c>
      <c r="U525" s="307">
        <f t="shared" si="268"/>
        <v>100</v>
      </c>
    </row>
    <row r="526" spans="1:21" s="200" customFormat="1" x14ac:dyDescent="0.2">
      <c r="I526" s="209"/>
      <c r="J526" s="209"/>
      <c r="K526" s="209"/>
      <c r="L526" s="16"/>
      <c r="M526" s="195" t="s">
        <v>289</v>
      </c>
      <c r="N526" s="186" t="s">
        <v>294</v>
      </c>
      <c r="O526" s="191">
        <v>0</v>
      </c>
      <c r="P526" s="191">
        <v>5000</v>
      </c>
      <c r="Q526" s="191">
        <v>5000</v>
      </c>
      <c r="R526" s="191">
        <v>5000</v>
      </c>
      <c r="S526" s="191">
        <v>5000</v>
      </c>
      <c r="T526" s="307">
        <f t="shared" si="273"/>
        <v>100</v>
      </c>
      <c r="U526" s="307">
        <f t="shared" si="268"/>
        <v>100</v>
      </c>
    </row>
    <row r="527" spans="1:21" s="200" customFormat="1" x14ac:dyDescent="0.2">
      <c r="I527" s="209"/>
      <c r="J527" s="209"/>
      <c r="K527" s="209"/>
      <c r="L527" s="16"/>
      <c r="M527" s="203"/>
      <c r="N527" s="70"/>
      <c r="O527" s="119"/>
      <c r="P527" s="119"/>
      <c r="Q527" s="119"/>
      <c r="R527" s="119"/>
      <c r="S527" s="119"/>
      <c r="T527" s="307"/>
      <c r="U527" s="307"/>
    </row>
    <row r="528" spans="1:21" s="44" customFormat="1" x14ac:dyDescent="0.2">
      <c r="A528" s="165"/>
      <c r="B528" s="164">
        <v>1</v>
      </c>
      <c r="C528" s="165"/>
      <c r="D528" s="165"/>
      <c r="E528" s="165"/>
      <c r="F528" s="165"/>
      <c r="G528" s="165"/>
      <c r="H528" s="165"/>
      <c r="I528" s="209"/>
      <c r="J528" s="209"/>
      <c r="K528" s="209"/>
      <c r="L528" s="16" t="s">
        <v>191</v>
      </c>
      <c r="M528" s="167">
        <v>3</v>
      </c>
      <c r="N528" s="84" t="s">
        <v>118</v>
      </c>
      <c r="O528" s="115">
        <f t="shared" ref="O528:P528" si="295">SUM(O529)</f>
        <v>0</v>
      </c>
      <c r="P528" s="115">
        <f t="shared" si="295"/>
        <v>5000</v>
      </c>
      <c r="Q528" s="115">
        <f>SUM(Q529+Q531)</f>
        <v>5000</v>
      </c>
      <c r="R528" s="115"/>
      <c r="S528" s="115"/>
      <c r="T528" s="307"/>
      <c r="U528" s="307"/>
    </row>
    <row r="529" spans="1:21" s="44" customFormat="1" ht="25.5" x14ac:dyDescent="0.2">
      <c r="A529" s="165"/>
      <c r="B529" s="164">
        <v>1</v>
      </c>
      <c r="C529" s="165"/>
      <c r="D529" s="165"/>
      <c r="E529" s="165"/>
      <c r="F529" s="165"/>
      <c r="G529" s="165"/>
      <c r="H529" s="165"/>
      <c r="I529" s="209"/>
      <c r="J529" s="209"/>
      <c r="K529" s="209"/>
      <c r="L529" s="16" t="s">
        <v>191</v>
      </c>
      <c r="M529" s="92" t="s">
        <v>267</v>
      </c>
      <c r="N529" s="70" t="s">
        <v>287</v>
      </c>
      <c r="O529" s="116">
        <f t="shared" ref="O529:Q529" si="296">SUM(O530:O530)</f>
        <v>0</v>
      </c>
      <c r="P529" s="116">
        <f t="shared" si="296"/>
        <v>5000</v>
      </c>
      <c r="Q529" s="116">
        <f t="shared" si="296"/>
        <v>0</v>
      </c>
      <c r="R529" s="115">
        <v>0</v>
      </c>
      <c r="S529" s="115">
        <v>0</v>
      </c>
      <c r="T529" s="307">
        <v>0</v>
      </c>
      <c r="U529" s="307">
        <v>0</v>
      </c>
    </row>
    <row r="530" spans="1:21" s="44" customFormat="1" ht="25.5" x14ac:dyDescent="0.2">
      <c r="A530" s="165"/>
      <c r="B530" s="164">
        <v>1</v>
      </c>
      <c r="C530" s="165"/>
      <c r="D530" s="165"/>
      <c r="E530" s="165"/>
      <c r="F530" s="165"/>
      <c r="G530" s="165"/>
      <c r="H530" s="165"/>
      <c r="I530" s="209"/>
      <c r="J530" s="209"/>
      <c r="K530" s="209"/>
      <c r="L530" s="16" t="s">
        <v>191</v>
      </c>
      <c r="M530" s="329" t="s">
        <v>266</v>
      </c>
      <c r="N530" s="331" t="s">
        <v>286</v>
      </c>
      <c r="O530" s="115">
        <v>0</v>
      </c>
      <c r="P530" s="115">
        <v>5000</v>
      </c>
      <c r="Q530" s="115">
        <v>0</v>
      </c>
      <c r="R530" s="115"/>
      <c r="S530" s="115"/>
      <c r="T530" s="307"/>
      <c r="U530" s="307"/>
    </row>
    <row r="531" spans="1:21" s="330" customFormat="1" x14ac:dyDescent="0.2">
      <c r="B531" s="333">
        <v>1</v>
      </c>
      <c r="L531" s="16" t="s">
        <v>191</v>
      </c>
      <c r="M531" s="328">
        <v>38</v>
      </c>
      <c r="N531" s="70" t="s">
        <v>288</v>
      </c>
      <c r="O531" s="116">
        <v>0</v>
      </c>
      <c r="P531" s="116">
        <v>0</v>
      </c>
      <c r="Q531" s="116">
        <f>SUM(Q532)</f>
        <v>5000</v>
      </c>
      <c r="R531" s="115">
        <v>5000</v>
      </c>
      <c r="S531" s="115">
        <v>5000</v>
      </c>
      <c r="T531" s="307">
        <f t="shared" si="273"/>
        <v>100</v>
      </c>
      <c r="U531" s="307">
        <f t="shared" si="268"/>
        <v>100</v>
      </c>
    </row>
    <row r="532" spans="1:21" s="322" customFormat="1" x14ac:dyDescent="0.2">
      <c r="B532" s="321">
        <v>1</v>
      </c>
      <c r="L532" s="16" t="s">
        <v>191</v>
      </c>
      <c r="M532" s="329" t="s">
        <v>74</v>
      </c>
      <c r="N532" s="331" t="s">
        <v>8</v>
      </c>
      <c r="O532" s="115">
        <v>0</v>
      </c>
      <c r="P532" s="115">
        <v>0</v>
      </c>
      <c r="Q532" s="115">
        <v>5000</v>
      </c>
      <c r="R532" s="115"/>
      <c r="S532" s="115"/>
      <c r="T532" s="307"/>
      <c r="U532" s="307"/>
    </row>
    <row r="533" spans="1:21" s="238" customFormat="1" x14ac:dyDescent="0.2">
      <c r="B533" s="237"/>
      <c r="L533" s="16"/>
      <c r="M533" s="239"/>
      <c r="N533" s="240"/>
      <c r="O533" s="115"/>
      <c r="P533" s="115"/>
      <c r="Q533" s="115"/>
      <c r="R533" s="115"/>
      <c r="S533" s="115"/>
      <c r="T533" s="307"/>
      <c r="U533" s="307"/>
    </row>
    <row r="534" spans="1:21" s="15" customFormat="1" ht="25.5" x14ac:dyDescent="0.2">
      <c r="A534" s="51" t="s">
        <v>234</v>
      </c>
      <c r="B534" s="55"/>
      <c r="C534" s="55"/>
      <c r="D534" s="55"/>
      <c r="E534" s="55"/>
      <c r="F534" s="55"/>
      <c r="G534" s="32"/>
      <c r="H534" s="32"/>
      <c r="I534" s="32"/>
      <c r="J534" s="55">
        <v>9</v>
      </c>
      <c r="K534" s="32"/>
      <c r="L534" s="33"/>
      <c r="M534" s="103"/>
      <c r="N534" s="73" t="s">
        <v>272</v>
      </c>
      <c r="O534" s="117">
        <f>SUM(O536)</f>
        <v>10000</v>
      </c>
      <c r="P534" s="117">
        <f>SUM(P536)</f>
        <v>10000</v>
      </c>
      <c r="Q534" s="117">
        <f>SUM(Q538+Q550)</f>
        <v>60000</v>
      </c>
      <c r="R534" s="117">
        <f t="shared" ref="R534:S534" si="297">SUM(R538+R550)</f>
        <v>20000</v>
      </c>
      <c r="S534" s="117">
        <f t="shared" si="297"/>
        <v>20000</v>
      </c>
      <c r="T534" s="307">
        <f t="shared" si="273"/>
        <v>33.333333333333329</v>
      </c>
      <c r="U534" s="307">
        <f t="shared" si="268"/>
        <v>33.333333333333329</v>
      </c>
    </row>
    <row r="535" spans="1:21" s="47" customFormat="1" x14ac:dyDescent="0.2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3"/>
      <c r="M535" s="103"/>
      <c r="N535" s="73"/>
      <c r="O535" s="148"/>
      <c r="P535" s="148"/>
      <c r="Q535" s="148"/>
      <c r="R535" s="119"/>
      <c r="S535" s="119"/>
      <c r="T535" s="307"/>
      <c r="U535" s="307"/>
    </row>
    <row r="536" spans="1:21" s="47" customFormat="1" ht="25.5" x14ac:dyDescent="0.2">
      <c r="A536" s="53" t="s">
        <v>156</v>
      </c>
      <c r="B536" s="161"/>
      <c r="C536" s="161"/>
      <c r="D536" s="161"/>
      <c r="E536" s="161"/>
      <c r="F536" s="161"/>
      <c r="G536" s="161"/>
      <c r="H536" s="161"/>
      <c r="I536" s="209"/>
      <c r="J536" s="209"/>
      <c r="K536" s="209"/>
      <c r="L536" s="31" t="s">
        <v>192</v>
      </c>
      <c r="M536" s="105"/>
      <c r="N536" s="106" t="s">
        <v>193</v>
      </c>
      <c r="O536" s="118">
        <f>SUM(O538)</f>
        <v>10000</v>
      </c>
      <c r="P536" s="118">
        <f>SUM(P538)</f>
        <v>10000</v>
      </c>
      <c r="Q536" s="118">
        <f>SUM(Q538)</f>
        <v>10000</v>
      </c>
      <c r="R536" s="118">
        <f t="shared" ref="R536" si="298">SUM(R538)</f>
        <v>10000</v>
      </c>
      <c r="S536" s="118">
        <f t="shared" ref="S536" si="299">SUM(S538)</f>
        <v>10000</v>
      </c>
      <c r="T536" s="307">
        <f t="shared" si="273"/>
        <v>100</v>
      </c>
      <c r="U536" s="307">
        <f t="shared" ref="U536:U597" si="300">S536/Q536*100</f>
        <v>100</v>
      </c>
    </row>
    <row r="537" spans="1:21" s="183" customFormat="1" x14ac:dyDescent="0.2">
      <c r="A537" s="53"/>
      <c r="I537" s="209"/>
      <c r="J537" s="209"/>
      <c r="K537" s="209"/>
      <c r="L537" s="31"/>
      <c r="M537" s="105"/>
      <c r="N537" s="106"/>
      <c r="O537" s="118"/>
      <c r="P537" s="118"/>
      <c r="Q537" s="118"/>
      <c r="R537" s="118"/>
      <c r="S537" s="118"/>
      <c r="T537" s="307"/>
      <c r="U537" s="307"/>
    </row>
    <row r="538" spans="1:21" s="15" customFormat="1" ht="25.5" x14ac:dyDescent="0.2">
      <c r="A538" s="27" t="s">
        <v>235</v>
      </c>
      <c r="I538" s="209"/>
      <c r="J538" s="209"/>
      <c r="K538" s="209"/>
      <c r="L538" s="36" t="s">
        <v>184</v>
      </c>
      <c r="M538" s="108"/>
      <c r="N538" s="109" t="s">
        <v>273</v>
      </c>
      <c r="O538" s="146">
        <f t="shared" ref="O538:P538" si="301">SUM(O543)</f>
        <v>10000</v>
      </c>
      <c r="P538" s="146">
        <f t="shared" si="301"/>
        <v>10000</v>
      </c>
      <c r="Q538" s="146">
        <f t="shared" ref="Q538" si="302">SUM(Q543)</f>
        <v>10000</v>
      </c>
      <c r="R538" s="261">
        <f>SUM(R544)</f>
        <v>10000</v>
      </c>
      <c r="S538" s="261">
        <f>SUM(S544)</f>
        <v>10000</v>
      </c>
      <c r="T538" s="307">
        <f t="shared" si="273"/>
        <v>100</v>
      </c>
      <c r="U538" s="307">
        <f t="shared" si="300"/>
        <v>100</v>
      </c>
    </row>
    <row r="539" spans="1:21" s="15" customFormat="1" x14ac:dyDescent="0.2">
      <c r="I539" s="209"/>
      <c r="J539" s="209"/>
      <c r="K539" s="209"/>
      <c r="L539" s="16"/>
      <c r="M539" s="83"/>
      <c r="N539" s="84"/>
      <c r="O539" s="148"/>
      <c r="P539" s="148"/>
      <c r="Q539" s="148"/>
      <c r="R539" s="119"/>
      <c r="S539" s="119"/>
      <c r="T539" s="307"/>
      <c r="U539" s="307"/>
    </row>
    <row r="540" spans="1:21" s="183" customFormat="1" x14ac:dyDescent="0.2">
      <c r="I540" s="209"/>
      <c r="J540" s="209"/>
      <c r="K540" s="209"/>
      <c r="L540" s="16"/>
      <c r="M540" s="105"/>
      <c r="N540" s="186" t="s">
        <v>293</v>
      </c>
      <c r="O540" s="194">
        <f>SUM(O541)</f>
        <v>10000</v>
      </c>
      <c r="P540" s="194">
        <f>SUM(P541)</f>
        <v>10000</v>
      </c>
      <c r="Q540" s="194">
        <f>SUM(Q541)</f>
        <v>10000</v>
      </c>
      <c r="R540" s="194">
        <f t="shared" ref="R540:S540" si="303">SUM(R541)</f>
        <v>10000</v>
      </c>
      <c r="S540" s="194">
        <f t="shared" si="303"/>
        <v>10000</v>
      </c>
      <c r="T540" s="307">
        <f t="shared" si="273"/>
        <v>100</v>
      </c>
      <c r="U540" s="307">
        <f t="shared" si="300"/>
        <v>100</v>
      </c>
    </row>
    <row r="541" spans="1:21" s="183" customFormat="1" x14ac:dyDescent="0.2">
      <c r="I541" s="209"/>
      <c r="J541" s="209"/>
      <c r="K541" s="209"/>
      <c r="L541" s="16"/>
      <c r="M541" s="192">
        <v>9</v>
      </c>
      <c r="N541" s="186" t="s">
        <v>298</v>
      </c>
      <c r="O541" s="194">
        <v>10000</v>
      </c>
      <c r="P541" s="194">
        <v>10000</v>
      </c>
      <c r="Q541" s="194">
        <v>10000</v>
      </c>
      <c r="R541" s="194">
        <v>10000</v>
      </c>
      <c r="S541" s="194">
        <v>10000</v>
      </c>
      <c r="T541" s="307">
        <f t="shared" si="273"/>
        <v>100</v>
      </c>
      <c r="U541" s="307">
        <f t="shared" si="300"/>
        <v>100</v>
      </c>
    </row>
    <row r="542" spans="1:21" s="183" customFormat="1" x14ac:dyDescent="0.2">
      <c r="I542" s="209"/>
      <c r="J542" s="209"/>
      <c r="K542" s="209"/>
      <c r="L542" s="16"/>
      <c r="M542" s="192"/>
      <c r="N542" s="193"/>
      <c r="O542" s="194"/>
      <c r="P542" s="194"/>
      <c r="Q542" s="194"/>
      <c r="R542" s="119"/>
      <c r="S542" s="119"/>
      <c r="T542" s="307"/>
      <c r="U542" s="307"/>
    </row>
    <row r="543" spans="1:21" s="15" customFormat="1" x14ac:dyDescent="0.2">
      <c r="A543" s="161"/>
      <c r="B543" s="182"/>
      <c r="C543" s="161"/>
      <c r="D543" s="160"/>
      <c r="E543" s="160"/>
      <c r="F543" s="161"/>
      <c r="G543" s="161"/>
      <c r="H543" s="161"/>
      <c r="I543" s="209"/>
      <c r="J543" s="208">
        <v>9</v>
      </c>
      <c r="K543" s="209"/>
      <c r="L543" s="16" t="s">
        <v>184</v>
      </c>
      <c r="M543" s="163">
        <v>3</v>
      </c>
      <c r="N543" s="84" t="s">
        <v>118</v>
      </c>
      <c r="O543" s="115">
        <f t="shared" ref="O543:Q544" si="304">SUM(O544)</f>
        <v>10000</v>
      </c>
      <c r="P543" s="115">
        <f t="shared" si="304"/>
        <v>10000</v>
      </c>
      <c r="Q543" s="115">
        <f t="shared" si="304"/>
        <v>10000</v>
      </c>
      <c r="R543" s="115"/>
      <c r="S543" s="115"/>
      <c r="T543" s="307"/>
      <c r="U543" s="307"/>
    </row>
    <row r="544" spans="1:21" s="15" customFormat="1" x14ac:dyDescent="0.2">
      <c r="A544" s="161"/>
      <c r="B544" s="182"/>
      <c r="C544" s="161"/>
      <c r="D544" s="160"/>
      <c r="E544" s="160"/>
      <c r="F544" s="161"/>
      <c r="G544" s="161"/>
      <c r="H544" s="161"/>
      <c r="I544" s="209"/>
      <c r="J544" s="208">
        <v>9</v>
      </c>
      <c r="K544" s="209"/>
      <c r="L544" s="16" t="s">
        <v>184</v>
      </c>
      <c r="M544" s="71">
        <v>32</v>
      </c>
      <c r="N544" s="70" t="s">
        <v>3</v>
      </c>
      <c r="O544" s="116">
        <f t="shared" si="304"/>
        <v>10000</v>
      </c>
      <c r="P544" s="116">
        <f t="shared" si="304"/>
        <v>10000</v>
      </c>
      <c r="Q544" s="116">
        <f t="shared" si="304"/>
        <v>10000</v>
      </c>
      <c r="R544" s="115">
        <v>10000</v>
      </c>
      <c r="S544" s="115">
        <v>10000</v>
      </c>
      <c r="T544" s="307">
        <f t="shared" si="273"/>
        <v>100</v>
      </c>
      <c r="U544" s="307">
        <f t="shared" si="300"/>
        <v>100</v>
      </c>
    </row>
    <row r="545" spans="1:21" s="15" customFormat="1" x14ac:dyDescent="0.2">
      <c r="A545" s="161"/>
      <c r="B545" s="182"/>
      <c r="C545" s="161"/>
      <c r="D545" s="160"/>
      <c r="E545" s="160"/>
      <c r="F545" s="161"/>
      <c r="G545" s="161"/>
      <c r="H545" s="161"/>
      <c r="I545" s="209"/>
      <c r="J545" s="208">
        <v>9</v>
      </c>
      <c r="K545" s="209"/>
      <c r="L545" s="16" t="s">
        <v>184</v>
      </c>
      <c r="M545" s="163">
        <v>323</v>
      </c>
      <c r="N545" s="97" t="s">
        <v>6</v>
      </c>
      <c r="O545" s="115">
        <v>10000</v>
      </c>
      <c r="P545" s="115">
        <v>10000</v>
      </c>
      <c r="Q545" s="115">
        <v>10000</v>
      </c>
      <c r="R545" s="115"/>
      <c r="S545" s="115"/>
      <c r="T545" s="307"/>
      <c r="U545" s="307"/>
    </row>
    <row r="546" spans="1:21" s="330" customFormat="1" x14ac:dyDescent="0.2">
      <c r="B546" s="333"/>
      <c r="D546" s="333"/>
      <c r="E546" s="333"/>
      <c r="J546" s="333"/>
      <c r="L546" s="16"/>
      <c r="M546" s="332"/>
      <c r="N546" s="97"/>
      <c r="O546" s="115"/>
      <c r="P546" s="115"/>
      <c r="Q546" s="115"/>
      <c r="R546" s="115"/>
      <c r="S546" s="115"/>
      <c r="T546" s="307"/>
      <c r="U546" s="307"/>
    </row>
    <row r="547" spans="1:21" s="330" customFormat="1" x14ac:dyDescent="0.2">
      <c r="B547" s="333"/>
      <c r="D547" s="333"/>
      <c r="E547" s="333"/>
      <c r="J547" s="333"/>
      <c r="L547" s="16"/>
      <c r="M547" s="332"/>
      <c r="N547" s="97"/>
      <c r="O547" s="115"/>
      <c r="P547" s="115"/>
      <c r="Q547" s="115"/>
      <c r="R547" s="115"/>
      <c r="S547" s="115"/>
      <c r="T547" s="307"/>
      <c r="U547" s="307"/>
    </row>
    <row r="548" spans="1:21" s="330" customFormat="1" ht="25.5" x14ac:dyDescent="0.2">
      <c r="A548" s="53" t="s">
        <v>199</v>
      </c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1" t="s">
        <v>205</v>
      </c>
      <c r="M548" s="105"/>
      <c r="N548" s="106" t="s">
        <v>152</v>
      </c>
      <c r="O548" s="118">
        <v>0</v>
      </c>
      <c r="P548" s="118">
        <v>0</v>
      </c>
      <c r="Q548" s="118">
        <f>SUM(Q550)</f>
        <v>50000</v>
      </c>
      <c r="R548" s="118">
        <f t="shared" ref="R548:S548" si="305">SUM(R550)</f>
        <v>10000</v>
      </c>
      <c r="S548" s="118">
        <f t="shared" si="305"/>
        <v>10000</v>
      </c>
      <c r="T548" s="307">
        <f t="shared" ref="T548:T607" si="306">R548/Q548*100</f>
        <v>20</v>
      </c>
      <c r="U548" s="307">
        <f t="shared" si="300"/>
        <v>20</v>
      </c>
    </row>
    <row r="549" spans="1:21" s="330" customFormat="1" x14ac:dyDescent="0.2">
      <c r="A549" s="53"/>
      <c r="L549" s="31"/>
      <c r="M549" s="105"/>
      <c r="N549" s="106"/>
      <c r="O549" s="115"/>
      <c r="P549" s="115"/>
      <c r="Q549" s="115"/>
      <c r="R549" s="115"/>
      <c r="S549" s="115"/>
      <c r="T549" s="307"/>
      <c r="U549" s="307"/>
    </row>
    <row r="550" spans="1:21" s="330" customFormat="1" ht="38.25" x14ac:dyDescent="0.2">
      <c r="A550" s="27" t="s">
        <v>356</v>
      </c>
      <c r="L550" s="36" t="s">
        <v>188</v>
      </c>
      <c r="M550" s="108"/>
      <c r="N550" s="109" t="s">
        <v>357</v>
      </c>
      <c r="O550" s="261">
        <v>0</v>
      </c>
      <c r="P550" s="261">
        <v>0</v>
      </c>
      <c r="Q550" s="261">
        <f>SUM(Q555)</f>
        <v>50000</v>
      </c>
      <c r="R550" s="261">
        <f>SUM(R556)</f>
        <v>10000</v>
      </c>
      <c r="S550" s="261">
        <f>SUM(S556)</f>
        <v>10000</v>
      </c>
      <c r="T550" s="307">
        <f t="shared" si="306"/>
        <v>20</v>
      </c>
      <c r="U550" s="307">
        <f t="shared" si="300"/>
        <v>20</v>
      </c>
    </row>
    <row r="551" spans="1:21" s="330" customFormat="1" x14ac:dyDescent="0.2">
      <c r="L551" s="16"/>
      <c r="M551" s="329"/>
      <c r="N551" s="331"/>
      <c r="O551" s="115"/>
      <c r="P551" s="115"/>
      <c r="Q551" s="115"/>
      <c r="R551" s="115"/>
      <c r="S551" s="115"/>
      <c r="T551" s="307"/>
      <c r="U551" s="307"/>
    </row>
    <row r="552" spans="1:21" s="330" customFormat="1" x14ac:dyDescent="0.2">
      <c r="L552" s="16"/>
      <c r="M552" s="105"/>
      <c r="N552" s="186" t="s">
        <v>293</v>
      </c>
      <c r="O552" s="194">
        <v>0</v>
      </c>
      <c r="P552" s="194">
        <v>0</v>
      </c>
      <c r="Q552" s="194">
        <f>SUM(Q553)</f>
        <v>50000</v>
      </c>
      <c r="R552" s="194">
        <f t="shared" ref="R552:S552" si="307">SUM(R553)</f>
        <v>10000</v>
      </c>
      <c r="S552" s="194">
        <f t="shared" si="307"/>
        <v>10000</v>
      </c>
      <c r="T552" s="307">
        <f t="shared" si="306"/>
        <v>20</v>
      </c>
      <c r="U552" s="307">
        <f t="shared" si="300"/>
        <v>20</v>
      </c>
    </row>
    <row r="553" spans="1:21" s="330" customFormat="1" x14ac:dyDescent="0.2">
      <c r="L553" s="16"/>
      <c r="M553" s="195" t="s">
        <v>34</v>
      </c>
      <c r="N553" s="186" t="s">
        <v>295</v>
      </c>
      <c r="O553" s="194">
        <v>0</v>
      </c>
      <c r="P553" s="194">
        <v>0</v>
      </c>
      <c r="Q553" s="194">
        <v>50000</v>
      </c>
      <c r="R553" s="194">
        <v>10000</v>
      </c>
      <c r="S553" s="194">
        <v>10000</v>
      </c>
      <c r="T553" s="307">
        <f t="shared" si="306"/>
        <v>20</v>
      </c>
      <c r="U553" s="307">
        <f t="shared" si="300"/>
        <v>20</v>
      </c>
    </row>
    <row r="554" spans="1:21" s="330" customFormat="1" x14ac:dyDescent="0.2">
      <c r="L554" s="16"/>
      <c r="M554" s="192"/>
      <c r="N554" s="186"/>
      <c r="O554" s="115"/>
      <c r="P554" s="115"/>
      <c r="Q554" s="115"/>
      <c r="R554" s="115"/>
      <c r="S554" s="115"/>
      <c r="T554" s="307"/>
      <c r="U554" s="307"/>
    </row>
    <row r="555" spans="1:21" s="330" customFormat="1" x14ac:dyDescent="0.2">
      <c r="B555" s="333"/>
      <c r="D555" s="333"/>
      <c r="E555" s="333"/>
      <c r="J555" s="333">
        <v>9</v>
      </c>
      <c r="L555" s="16" t="s">
        <v>188</v>
      </c>
      <c r="M555" s="332">
        <v>3</v>
      </c>
      <c r="N555" s="331" t="s">
        <v>118</v>
      </c>
      <c r="O555" s="115">
        <v>0</v>
      </c>
      <c r="P555" s="115">
        <v>0</v>
      </c>
      <c r="Q555" s="115">
        <f>SUM(Q556)</f>
        <v>50000</v>
      </c>
      <c r="R555" s="115"/>
      <c r="S555" s="115"/>
      <c r="T555" s="307"/>
      <c r="U555" s="307"/>
    </row>
    <row r="556" spans="1:21" s="330" customFormat="1" x14ac:dyDescent="0.2">
      <c r="B556" s="333"/>
      <c r="D556" s="333"/>
      <c r="E556" s="333"/>
      <c r="J556" s="333">
        <v>9</v>
      </c>
      <c r="L556" s="16" t="s">
        <v>188</v>
      </c>
      <c r="M556" s="328">
        <v>32</v>
      </c>
      <c r="N556" s="70" t="s">
        <v>3</v>
      </c>
      <c r="O556" s="116">
        <v>0</v>
      </c>
      <c r="P556" s="116">
        <v>0</v>
      </c>
      <c r="Q556" s="116">
        <f>SUM(Q557:Q558)</f>
        <v>50000</v>
      </c>
      <c r="R556" s="115">
        <v>10000</v>
      </c>
      <c r="S556" s="115">
        <v>10000</v>
      </c>
      <c r="T556" s="307">
        <f t="shared" si="306"/>
        <v>20</v>
      </c>
      <c r="U556" s="307">
        <f t="shared" si="300"/>
        <v>20</v>
      </c>
    </row>
    <row r="557" spans="1:21" s="330" customFormat="1" x14ac:dyDescent="0.2">
      <c r="B557" s="333"/>
      <c r="D557" s="333"/>
      <c r="E557" s="333"/>
      <c r="J557" s="333">
        <v>9</v>
      </c>
      <c r="L557" s="16" t="s">
        <v>188</v>
      </c>
      <c r="M557" s="332">
        <v>323</v>
      </c>
      <c r="N557" s="97" t="s">
        <v>6</v>
      </c>
      <c r="O557" s="115">
        <v>0</v>
      </c>
      <c r="P557" s="115">
        <v>0</v>
      </c>
      <c r="Q557" s="115">
        <v>35000</v>
      </c>
      <c r="R557" s="115"/>
      <c r="S557" s="115"/>
      <c r="T557" s="307"/>
      <c r="U557" s="307"/>
    </row>
    <row r="558" spans="1:21" s="330" customFormat="1" ht="25.5" x14ac:dyDescent="0.2">
      <c r="B558" s="333"/>
      <c r="D558" s="333"/>
      <c r="E558" s="333"/>
      <c r="J558" s="333"/>
      <c r="L558" s="16"/>
      <c r="M558" s="332">
        <v>329</v>
      </c>
      <c r="N558" s="344" t="s">
        <v>7</v>
      </c>
      <c r="O558" s="115">
        <v>0</v>
      </c>
      <c r="P558" s="115">
        <v>0</v>
      </c>
      <c r="Q558" s="115">
        <v>15000</v>
      </c>
      <c r="R558" s="115"/>
      <c r="S558" s="115"/>
      <c r="T558" s="307"/>
      <c r="U558" s="307"/>
    </row>
    <row r="559" spans="1:21" s="330" customFormat="1" x14ac:dyDescent="0.2">
      <c r="B559" s="333"/>
      <c r="D559" s="333"/>
      <c r="E559" s="333"/>
      <c r="J559" s="333"/>
      <c r="L559" s="16"/>
      <c r="M559" s="332"/>
      <c r="N559" s="97"/>
      <c r="O559" s="115"/>
      <c r="P559" s="115"/>
      <c r="Q559" s="115"/>
      <c r="R559" s="115"/>
      <c r="S559" s="115"/>
      <c r="T559" s="307"/>
      <c r="U559" s="307"/>
    </row>
    <row r="560" spans="1:21" s="282" customFormat="1" x14ac:dyDescent="0.2">
      <c r="B560" s="286"/>
      <c r="D560" s="286"/>
      <c r="E560" s="286"/>
      <c r="J560" s="286"/>
      <c r="L560" s="16"/>
      <c r="M560" s="285"/>
      <c r="N560" s="97"/>
      <c r="O560" s="115"/>
      <c r="P560" s="115"/>
      <c r="Q560" s="115"/>
      <c r="R560" s="115"/>
      <c r="S560" s="115"/>
      <c r="T560" s="307"/>
      <c r="U560" s="307"/>
    </row>
    <row r="561" spans="1:21" s="161" customFormat="1" ht="25.5" x14ac:dyDescent="0.2">
      <c r="A561" s="51" t="s">
        <v>236</v>
      </c>
      <c r="B561" s="55"/>
      <c r="C561" s="32"/>
      <c r="D561" s="32"/>
      <c r="E561" s="32"/>
      <c r="F561" s="32"/>
      <c r="G561" s="55">
        <v>6</v>
      </c>
      <c r="H561" s="55"/>
      <c r="I561" s="55"/>
      <c r="J561" s="55">
        <v>9</v>
      </c>
      <c r="K561" s="32"/>
      <c r="L561" s="33"/>
      <c r="M561" s="103"/>
      <c r="N561" s="73" t="s">
        <v>274</v>
      </c>
      <c r="O561" s="117">
        <f t="shared" ref="O561:S561" si="308">SUM(O563)</f>
        <v>9731</v>
      </c>
      <c r="P561" s="117">
        <f t="shared" si="308"/>
        <v>35000</v>
      </c>
      <c r="Q561" s="117">
        <f t="shared" si="308"/>
        <v>55000</v>
      </c>
      <c r="R561" s="117">
        <f t="shared" si="308"/>
        <v>115000</v>
      </c>
      <c r="S561" s="117">
        <f t="shared" si="308"/>
        <v>115000</v>
      </c>
      <c r="T561" s="307">
        <f t="shared" si="306"/>
        <v>209.09090909090909</v>
      </c>
      <c r="U561" s="307">
        <f t="shared" si="300"/>
        <v>209.09090909090909</v>
      </c>
    </row>
    <row r="562" spans="1:21" s="161" customFormat="1" x14ac:dyDescent="0.2">
      <c r="A562" s="51"/>
      <c r="B562" s="55"/>
      <c r="C562" s="32"/>
      <c r="D562" s="32"/>
      <c r="E562" s="32"/>
      <c r="F562" s="32"/>
      <c r="G562" s="32"/>
      <c r="H562" s="32"/>
      <c r="I562" s="32"/>
      <c r="J562" s="32"/>
      <c r="K562" s="32"/>
      <c r="L562" s="33"/>
      <c r="M562" s="103"/>
      <c r="N562" s="73"/>
      <c r="O562" s="117"/>
      <c r="P562" s="117"/>
      <c r="Q562" s="117"/>
      <c r="R562" s="117"/>
      <c r="S562" s="117"/>
      <c r="T562" s="307"/>
      <c r="U562" s="307"/>
    </row>
    <row r="563" spans="1:21" s="161" customFormat="1" ht="25.5" x14ac:dyDescent="0.2">
      <c r="A563" s="53" t="s">
        <v>155</v>
      </c>
      <c r="I563" s="209"/>
      <c r="J563" s="209"/>
      <c r="K563" s="209"/>
      <c r="L563" s="31" t="s">
        <v>206</v>
      </c>
      <c r="M563" s="105"/>
      <c r="N563" s="106" t="s">
        <v>148</v>
      </c>
      <c r="O563" s="118">
        <f t="shared" ref="O563:S563" si="309">SUM(O565+O580)</f>
        <v>9731</v>
      </c>
      <c r="P563" s="118">
        <f t="shared" si="309"/>
        <v>35000</v>
      </c>
      <c r="Q563" s="118">
        <f t="shared" si="309"/>
        <v>55000</v>
      </c>
      <c r="R563" s="118">
        <f t="shared" si="309"/>
        <v>115000</v>
      </c>
      <c r="S563" s="118">
        <f t="shared" si="309"/>
        <v>115000</v>
      </c>
      <c r="T563" s="307">
        <f t="shared" si="306"/>
        <v>209.09090909090909</v>
      </c>
      <c r="U563" s="307">
        <f t="shared" si="300"/>
        <v>209.09090909090909</v>
      </c>
    </row>
    <row r="564" spans="1:21" s="161" customFormat="1" x14ac:dyDescent="0.2">
      <c r="A564" s="53"/>
      <c r="I564" s="209"/>
      <c r="J564" s="209"/>
      <c r="K564" s="209"/>
      <c r="L564" s="31"/>
      <c r="M564" s="105"/>
      <c r="N564" s="106"/>
      <c r="O564" s="146"/>
      <c r="P564" s="146"/>
      <c r="Q564" s="146"/>
      <c r="R564" s="118"/>
      <c r="S564" s="118"/>
      <c r="T564" s="307"/>
      <c r="U564" s="307"/>
    </row>
    <row r="565" spans="1:21" s="161" customFormat="1" ht="25.5" x14ac:dyDescent="0.2">
      <c r="A565" s="129" t="s">
        <v>214</v>
      </c>
      <c r="B565" s="160"/>
      <c r="C565" s="160"/>
      <c r="D565" s="160"/>
      <c r="E565" s="160"/>
      <c r="F565" s="160"/>
      <c r="G565" s="160"/>
      <c r="H565" s="160"/>
      <c r="I565" s="208"/>
      <c r="J565" s="208"/>
      <c r="K565" s="208"/>
      <c r="L565" s="36" t="s">
        <v>189</v>
      </c>
      <c r="M565" s="108"/>
      <c r="N565" s="109" t="s">
        <v>173</v>
      </c>
      <c r="O565" s="146">
        <f t="shared" ref="O565:P565" si="310">SUM(O576)</f>
        <v>0</v>
      </c>
      <c r="P565" s="146">
        <f t="shared" si="310"/>
        <v>20000</v>
      </c>
      <c r="Q565" s="146">
        <f>SUM(Q572+Q576)</f>
        <v>40000</v>
      </c>
      <c r="R565" s="146">
        <f>SUM(R573+R577)</f>
        <v>100000</v>
      </c>
      <c r="S565" s="146">
        <f>SUM(S573+S577)</f>
        <v>100000</v>
      </c>
      <c r="T565" s="307">
        <f t="shared" si="306"/>
        <v>250</v>
      </c>
      <c r="U565" s="307">
        <f t="shared" si="300"/>
        <v>250</v>
      </c>
    </row>
    <row r="566" spans="1:21" s="161" customFormat="1" x14ac:dyDescent="0.2">
      <c r="B566" s="160"/>
      <c r="C566" s="160"/>
      <c r="D566" s="160"/>
      <c r="E566" s="160"/>
      <c r="F566" s="160"/>
      <c r="G566" s="160"/>
      <c r="H566" s="160"/>
      <c r="I566" s="208"/>
      <c r="J566" s="208"/>
      <c r="K566" s="208"/>
      <c r="L566" s="16"/>
      <c r="M566" s="162"/>
      <c r="N566" s="84"/>
      <c r="O566" s="146"/>
      <c r="P566" s="146"/>
      <c r="Q566" s="146"/>
      <c r="R566" s="115"/>
      <c r="S566" s="115"/>
      <c r="T566" s="307"/>
      <c r="U566" s="307"/>
    </row>
    <row r="567" spans="1:21" s="183" customFormat="1" x14ac:dyDescent="0.2">
      <c r="B567" s="182"/>
      <c r="C567" s="182"/>
      <c r="D567" s="182"/>
      <c r="E567" s="182"/>
      <c r="F567" s="182"/>
      <c r="G567" s="182"/>
      <c r="H567" s="182"/>
      <c r="I567" s="208"/>
      <c r="J567" s="208"/>
      <c r="K567" s="208"/>
      <c r="L567" s="16"/>
      <c r="M567" s="184"/>
      <c r="N567" s="186" t="s">
        <v>293</v>
      </c>
      <c r="O567" s="194">
        <f t="shared" ref="O567:S567" si="311">SUM(O568:O570)</f>
        <v>0</v>
      </c>
      <c r="P567" s="194">
        <f t="shared" si="311"/>
        <v>20000</v>
      </c>
      <c r="Q567" s="194">
        <f t="shared" si="311"/>
        <v>40000</v>
      </c>
      <c r="R567" s="194">
        <f t="shared" si="311"/>
        <v>100000</v>
      </c>
      <c r="S567" s="194">
        <f t="shared" si="311"/>
        <v>100000</v>
      </c>
      <c r="T567" s="307">
        <f t="shared" si="306"/>
        <v>250</v>
      </c>
      <c r="U567" s="307">
        <f t="shared" si="300"/>
        <v>250</v>
      </c>
    </row>
    <row r="568" spans="1:21" s="183" customFormat="1" x14ac:dyDescent="0.2">
      <c r="B568" s="182"/>
      <c r="C568" s="182"/>
      <c r="D568" s="182"/>
      <c r="E568" s="182"/>
      <c r="F568" s="182"/>
      <c r="G568" s="182"/>
      <c r="H568" s="182"/>
      <c r="I568" s="208"/>
      <c r="J568" s="208"/>
      <c r="K568" s="208"/>
      <c r="L568" s="16"/>
      <c r="M568" s="195" t="s">
        <v>35</v>
      </c>
      <c r="N568" s="193" t="s">
        <v>105</v>
      </c>
      <c r="O568" s="194">
        <v>0</v>
      </c>
      <c r="P568" s="194">
        <v>10000</v>
      </c>
      <c r="Q568" s="194">
        <v>10000</v>
      </c>
      <c r="R568" s="194">
        <v>20000</v>
      </c>
      <c r="S568" s="194">
        <v>20000</v>
      </c>
      <c r="T568" s="307">
        <f t="shared" si="306"/>
        <v>200</v>
      </c>
      <c r="U568" s="307">
        <f t="shared" si="300"/>
        <v>200</v>
      </c>
    </row>
    <row r="569" spans="1:21" s="212" customFormat="1" x14ac:dyDescent="0.2">
      <c r="B569" s="213"/>
      <c r="C569" s="213"/>
      <c r="D569" s="213"/>
      <c r="E569" s="213"/>
      <c r="F569" s="213"/>
      <c r="G569" s="213"/>
      <c r="H569" s="213"/>
      <c r="I569" s="213"/>
      <c r="J569" s="213"/>
      <c r="K569" s="213"/>
      <c r="L569" s="16"/>
      <c r="M569" s="195" t="s">
        <v>34</v>
      </c>
      <c r="N569" s="186" t="s">
        <v>295</v>
      </c>
      <c r="O569" s="194">
        <v>0</v>
      </c>
      <c r="P569" s="194">
        <v>10000</v>
      </c>
      <c r="Q569" s="194">
        <v>30000</v>
      </c>
      <c r="R569" s="194">
        <v>75700</v>
      </c>
      <c r="S569" s="194">
        <v>75700</v>
      </c>
      <c r="T569" s="307">
        <f t="shared" si="306"/>
        <v>252.33333333333334</v>
      </c>
      <c r="U569" s="307">
        <f t="shared" si="300"/>
        <v>252.33333333333334</v>
      </c>
    </row>
    <row r="570" spans="1:21" s="209" customFormat="1" x14ac:dyDescent="0.2">
      <c r="B570" s="208"/>
      <c r="C570" s="208"/>
      <c r="D570" s="208"/>
      <c r="E570" s="208"/>
      <c r="F570" s="208"/>
      <c r="G570" s="208"/>
      <c r="H570" s="208"/>
      <c r="I570" s="208"/>
      <c r="J570" s="208"/>
      <c r="K570" s="208"/>
      <c r="L570" s="16"/>
      <c r="M570" s="192">
        <v>9</v>
      </c>
      <c r="N570" s="186" t="s">
        <v>298</v>
      </c>
      <c r="O570" s="194">
        <v>0</v>
      </c>
      <c r="P570" s="194">
        <v>0</v>
      </c>
      <c r="Q570" s="194">
        <v>0</v>
      </c>
      <c r="R570" s="194">
        <v>4300</v>
      </c>
      <c r="S570" s="194">
        <v>4300</v>
      </c>
      <c r="T570" s="307">
        <v>0</v>
      </c>
      <c r="U570" s="307">
        <v>0</v>
      </c>
    </row>
    <row r="571" spans="1:21" s="183" customFormat="1" x14ac:dyDescent="0.2">
      <c r="B571" s="182"/>
      <c r="C571" s="182"/>
      <c r="D571" s="182"/>
      <c r="E571" s="182"/>
      <c r="F571" s="182"/>
      <c r="G571" s="182"/>
      <c r="H571" s="182"/>
      <c r="I571" s="208"/>
      <c r="J571" s="208"/>
      <c r="K571" s="208"/>
      <c r="L571" s="16"/>
      <c r="M571" s="184"/>
      <c r="N571" s="84"/>
      <c r="O571" s="146"/>
      <c r="P571" s="146"/>
      <c r="Q571" s="146"/>
      <c r="R571" s="115"/>
      <c r="S571" s="115"/>
      <c r="T571" s="307"/>
      <c r="U571" s="307"/>
    </row>
    <row r="572" spans="1:21" s="330" customFormat="1" x14ac:dyDescent="0.2">
      <c r="B572" s="333"/>
      <c r="C572" s="333"/>
      <c r="D572" s="333"/>
      <c r="E572" s="333">
        <v>4</v>
      </c>
      <c r="F572" s="333"/>
      <c r="G572" s="333"/>
      <c r="H572" s="333"/>
      <c r="I572" s="333"/>
      <c r="J572" s="333">
        <v>9</v>
      </c>
      <c r="K572" s="333"/>
      <c r="L572" s="16" t="s">
        <v>189</v>
      </c>
      <c r="M572" s="329" t="s">
        <v>57</v>
      </c>
      <c r="N572" s="331" t="s">
        <v>118</v>
      </c>
      <c r="O572" s="115">
        <v>0</v>
      </c>
      <c r="P572" s="115">
        <v>0</v>
      </c>
      <c r="Q572" s="115">
        <f>SUM(Q573)</f>
        <v>20000</v>
      </c>
      <c r="R572" s="115"/>
      <c r="S572" s="115"/>
      <c r="T572" s="307"/>
      <c r="U572" s="307"/>
    </row>
    <row r="573" spans="1:21" s="38" customFormat="1" x14ac:dyDescent="0.2">
      <c r="B573" s="9"/>
      <c r="C573" s="9"/>
      <c r="D573" s="9"/>
      <c r="E573" s="9">
        <v>4</v>
      </c>
      <c r="F573" s="9"/>
      <c r="G573" s="9"/>
      <c r="H573" s="9"/>
      <c r="I573" s="9"/>
      <c r="J573" s="333">
        <v>9</v>
      </c>
      <c r="K573" s="9"/>
      <c r="L573" s="18" t="s">
        <v>189</v>
      </c>
      <c r="M573" s="327" t="s">
        <v>62</v>
      </c>
      <c r="N573" s="70" t="s">
        <v>3</v>
      </c>
      <c r="O573" s="116">
        <v>0</v>
      </c>
      <c r="P573" s="116">
        <v>0</v>
      </c>
      <c r="Q573" s="116">
        <f>SUM(Q574)</f>
        <v>20000</v>
      </c>
      <c r="R573" s="115">
        <v>50000</v>
      </c>
      <c r="S573" s="115">
        <v>50000</v>
      </c>
      <c r="T573" s="307">
        <f t="shared" si="306"/>
        <v>250</v>
      </c>
      <c r="U573" s="307">
        <f t="shared" si="300"/>
        <v>250</v>
      </c>
    </row>
    <row r="574" spans="1:21" s="330" customFormat="1" x14ac:dyDescent="0.2">
      <c r="B574" s="333"/>
      <c r="C574" s="333"/>
      <c r="D574" s="333"/>
      <c r="E574" s="333">
        <v>4</v>
      </c>
      <c r="F574" s="333"/>
      <c r="G574" s="333"/>
      <c r="H574" s="333"/>
      <c r="I574" s="333"/>
      <c r="J574" s="333">
        <v>9</v>
      </c>
      <c r="K574" s="333"/>
      <c r="L574" s="16" t="s">
        <v>189</v>
      </c>
      <c r="M574" s="329" t="s">
        <v>65</v>
      </c>
      <c r="N574" s="331" t="s">
        <v>6</v>
      </c>
      <c r="O574" s="115">
        <v>0</v>
      </c>
      <c r="P574" s="115">
        <v>0</v>
      </c>
      <c r="Q574" s="115">
        <v>20000</v>
      </c>
      <c r="R574" s="115"/>
      <c r="S574" s="115"/>
      <c r="T574" s="307"/>
      <c r="U574" s="307"/>
    </row>
    <row r="575" spans="1:21" s="330" customFormat="1" x14ac:dyDescent="0.2">
      <c r="B575" s="333"/>
      <c r="C575" s="333"/>
      <c r="D575" s="333"/>
      <c r="E575" s="333"/>
      <c r="F575" s="333"/>
      <c r="G575" s="333"/>
      <c r="H575" s="333"/>
      <c r="I575" s="333"/>
      <c r="J575" s="333"/>
      <c r="K575" s="333"/>
      <c r="L575" s="16"/>
      <c r="M575" s="329"/>
      <c r="N575" s="331"/>
      <c r="O575" s="146"/>
      <c r="P575" s="146"/>
      <c r="Q575" s="146"/>
      <c r="R575" s="115"/>
      <c r="S575" s="115"/>
      <c r="T575" s="307"/>
      <c r="U575" s="307"/>
    </row>
    <row r="576" spans="1:21" s="161" customFormat="1" ht="25.5" x14ac:dyDescent="0.2">
      <c r="B576" s="160"/>
      <c r="C576" s="160"/>
      <c r="D576" s="160"/>
      <c r="E576" s="160"/>
      <c r="F576" s="160"/>
      <c r="G576" s="160">
        <v>6</v>
      </c>
      <c r="H576" s="160"/>
      <c r="I576" s="208"/>
      <c r="J576" s="208">
        <v>9</v>
      </c>
      <c r="K576" s="208"/>
      <c r="L576" s="16" t="s">
        <v>189</v>
      </c>
      <c r="M576" s="162" t="s">
        <v>77</v>
      </c>
      <c r="N576" s="84" t="s">
        <v>174</v>
      </c>
      <c r="O576" s="115">
        <f t="shared" ref="O576:Q577" si="312">SUM(O577)</f>
        <v>0</v>
      </c>
      <c r="P576" s="115">
        <f t="shared" si="312"/>
        <v>20000</v>
      </c>
      <c r="Q576" s="115">
        <f t="shared" si="312"/>
        <v>20000</v>
      </c>
      <c r="R576" s="115"/>
      <c r="S576" s="115"/>
      <c r="T576" s="307"/>
      <c r="U576" s="307"/>
    </row>
    <row r="577" spans="1:21" s="161" customFormat="1" ht="38.25" x14ac:dyDescent="0.2">
      <c r="A577" s="38"/>
      <c r="B577" s="160"/>
      <c r="C577" s="160"/>
      <c r="D577" s="160"/>
      <c r="E577" s="160"/>
      <c r="F577" s="160"/>
      <c r="G577" s="160">
        <v>6</v>
      </c>
      <c r="H577" s="160"/>
      <c r="I577" s="208"/>
      <c r="J577" s="208">
        <v>9</v>
      </c>
      <c r="K577" s="208"/>
      <c r="L577" s="16" t="s">
        <v>189</v>
      </c>
      <c r="M577" s="92" t="s">
        <v>81</v>
      </c>
      <c r="N577" s="70" t="s">
        <v>9</v>
      </c>
      <c r="O577" s="116">
        <f t="shared" si="312"/>
        <v>0</v>
      </c>
      <c r="P577" s="116">
        <f t="shared" si="312"/>
        <v>20000</v>
      </c>
      <c r="Q577" s="116">
        <f t="shared" si="312"/>
        <v>20000</v>
      </c>
      <c r="R577" s="115">
        <v>50000</v>
      </c>
      <c r="S577" s="115">
        <v>50000</v>
      </c>
      <c r="T577" s="307">
        <f t="shared" si="306"/>
        <v>250</v>
      </c>
      <c r="U577" s="307">
        <f t="shared" si="300"/>
        <v>250</v>
      </c>
    </row>
    <row r="578" spans="1:21" s="161" customFormat="1" x14ac:dyDescent="0.2">
      <c r="B578" s="160"/>
      <c r="C578" s="160"/>
      <c r="D578" s="160"/>
      <c r="E578" s="160"/>
      <c r="F578" s="160"/>
      <c r="G578" s="160">
        <v>6</v>
      </c>
      <c r="H578" s="160"/>
      <c r="I578" s="208"/>
      <c r="J578" s="208">
        <v>9</v>
      </c>
      <c r="K578" s="208"/>
      <c r="L578" s="16" t="s">
        <v>189</v>
      </c>
      <c r="M578" s="162" t="s">
        <v>82</v>
      </c>
      <c r="N578" s="84" t="s">
        <v>176</v>
      </c>
      <c r="O578" s="115">
        <v>0</v>
      </c>
      <c r="P578" s="115">
        <v>20000</v>
      </c>
      <c r="Q578" s="115">
        <v>20000</v>
      </c>
      <c r="R578" s="115"/>
      <c r="S578" s="115"/>
      <c r="T578" s="307"/>
      <c r="U578" s="307"/>
    </row>
    <row r="579" spans="1:21" s="238" customFormat="1" x14ac:dyDescent="0.2">
      <c r="B579" s="237"/>
      <c r="C579" s="237"/>
      <c r="D579" s="237"/>
      <c r="E579" s="237"/>
      <c r="F579" s="237"/>
      <c r="G579" s="237"/>
      <c r="H579" s="237"/>
      <c r="I579" s="237"/>
      <c r="J579" s="237"/>
      <c r="K579" s="237"/>
      <c r="L579" s="333"/>
      <c r="M579" s="330"/>
      <c r="N579" s="330"/>
      <c r="O579" s="330"/>
      <c r="P579" s="330"/>
      <c r="Q579" s="330"/>
      <c r="R579" s="332"/>
      <c r="S579" s="97"/>
      <c r="T579" s="307"/>
      <c r="U579" s="307"/>
    </row>
    <row r="580" spans="1:21" s="161" customFormat="1" ht="25.5" x14ac:dyDescent="0.2">
      <c r="A580" s="129" t="s">
        <v>275</v>
      </c>
      <c r="B580" s="160"/>
      <c r="C580" s="160"/>
      <c r="D580" s="160"/>
      <c r="E580" s="160"/>
      <c r="F580" s="160"/>
      <c r="G580" s="160"/>
      <c r="H580" s="160"/>
      <c r="I580" s="208"/>
      <c r="J580" s="208"/>
      <c r="K580" s="208"/>
      <c r="L580" s="36" t="s">
        <v>189</v>
      </c>
      <c r="M580" s="108"/>
      <c r="N580" s="109" t="s">
        <v>276</v>
      </c>
      <c r="O580" s="146">
        <f>SUM(O587)</f>
        <v>9731</v>
      </c>
      <c r="P580" s="146">
        <f>SUM(P587)</f>
        <v>15000</v>
      </c>
      <c r="Q580" s="146">
        <f>SUM(Q587)</f>
        <v>15000</v>
      </c>
      <c r="R580" s="146">
        <f>SUM(R588)</f>
        <v>15000</v>
      </c>
      <c r="S580" s="146">
        <f>SUM(S588)</f>
        <v>15000</v>
      </c>
      <c r="T580" s="307">
        <f t="shared" si="306"/>
        <v>100</v>
      </c>
      <c r="U580" s="307">
        <f t="shared" si="300"/>
        <v>100</v>
      </c>
    </row>
    <row r="581" spans="1:21" s="161" customFormat="1" x14ac:dyDescent="0.2">
      <c r="B581" s="160"/>
      <c r="C581" s="160"/>
      <c r="D581" s="160"/>
      <c r="E581" s="160"/>
      <c r="F581" s="160"/>
      <c r="G581" s="160"/>
      <c r="H581" s="160"/>
      <c r="I581" s="208"/>
      <c r="J581" s="208"/>
      <c r="K581" s="208"/>
      <c r="L581" s="16"/>
      <c r="M581" s="162"/>
      <c r="N581" s="84"/>
      <c r="O581" s="146"/>
      <c r="P581" s="146"/>
      <c r="Q581" s="146"/>
      <c r="R581" s="115"/>
      <c r="S581" s="115"/>
      <c r="T581" s="307"/>
      <c r="U581" s="307"/>
    </row>
    <row r="582" spans="1:21" s="183" customFormat="1" x14ac:dyDescent="0.2">
      <c r="B582" s="182"/>
      <c r="C582" s="182"/>
      <c r="D582" s="182"/>
      <c r="E582" s="182"/>
      <c r="F582" s="182"/>
      <c r="G582" s="182"/>
      <c r="H582" s="182"/>
      <c r="I582" s="208"/>
      <c r="J582" s="208"/>
      <c r="K582" s="208"/>
      <c r="L582" s="16"/>
      <c r="M582" s="184"/>
      <c r="N582" s="186" t="s">
        <v>293</v>
      </c>
      <c r="O582" s="194">
        <f>SUM(O583:O585)</f>
        <v>9731</v>
      </c>
      <c r="P582" s="194">
        <f>SUM(P583:P585)</f>
        <v>15000</v>
      </c>
      <c r="Q582" s="194">
        <f>SUM(Q583:Q585)</f>
        <v>15000</v>
      </c>
      <c r="R582" s="194">
        <f>SUM(R583:R585)</f>
        <v>15000</v>
      </c>
      <c r="S582" s="194">
        <f>SUM(S583:S585)</f>
        <v>15000</v>
      </c>
      <c r="T582" s="307">
        <f t="shared" si="306"/>
        <v>100</v>
      </c>
      <c r="U582" s="307">
        <f t="shared" si="300"/>
        <v>100</v>
      </c>
    </row>
    <row r="583" spans="1:21" s="249" customFormat="1" x14ac:dyDescent="0.2">
      <c r="B583" s="248"/>
      <c r="C583" s="248"/>
      <c r="D583" s="248"/>
      <c r="E583" s="248"/>
      <c r="F583" s="248"/>
      <c r="G583" s="248"/>
      <c r="H583" s="248"/>
      <c r="I583" s="248"/>
      <c r="J583" s="248"/>
      <c r="K583" s="248"/>
      <c r="L583" s="16"/>
      <c r="M583" s="192">
        <v>4</v>
      </c>
      <c r="N583" s="193" t="s">
        <v>103</v>
      </c>
      <c r="O583" s="194">
        <v>2441.6999999999998</v>
      </c>
      <c r="P583" s="194">
        <v>15000</v>
      </c>
      <c r="Q583" s="194">
        <v>0</v>
      </c>
      <c r="R583" s="194">
        <v>5000</v>
      </c>
      <c r="S583" s="194">
        <v>0</v>
      </c>
      <c r="T583" s="307">
        <v>0</v>
      </c>
      <c r="U583" s="307">
        <v>0</v>
      </c>
    </row>
    <row r="584" spans="1:21" s="310" customFormat="1" x14ac:dyDescent="0.2">
      <c r="B584" s="309"/>
      <c r="C584" s="309"/>
      <c r="D584" s="309"/>
      <c r="E584" s="309"/>
      <c r="F584" s="309"/>
      <c r="G584" s="309"/>
      <c r="H584" s="309"/>
      <c r="I584" s="309"/>
      <c r="J584" s="309"/>
      <c r="K584" s="309"/>
      <c r="L584" s="16"/>
      <c r="M584" s="195" t="s">
        <v>34</v>
      </c>
      <c r="N584" s="186" t="s">
        <v>295</v>
      </c>
      <c r="O584" s="194">
        <v>6802.1</v>
      </c>
      <c r="P584" s="194">
        <v>0</v>
      </c>
      <c r="Q584" s="194">
        <v>15000</v>
      </c>
      <c r="R584" s="194">
        <v>0</v>
      </c>
      <c r="S584" s="194">
        <v>0</v>
      </c>
      <c r="T584" s="307">
        <f t="shared" si="306"/>
        <v>0</v>
      </c>
      <c r="U584" s="307">
        <f t="shared" si="300"/>
        <v>0</v>
      </c>
    </row>
    <row r="585" spans="1:21" s="183" customFormat="1" x14ac:dyDescent="0.2">
      <c r="B585" s="182"/>
      <c r="C585" s="182"/>
      <c r="D585" s="182"/>
      <c r="E585" s="182"/>
      <c r="F585" s="182"/>
      <c r="G585" s="182"/>
      <c r="H585" s="182"/>
      <c r="I585" s="208"/>
      <c r="J585" s="208"/>
      <c r="K585" s="208"/>
      <c r="L585" s="16"/>
      <c r="M585" s="192">
        <v>9</v>
      </c>
      <c r="N585" s="186" t="s">
        <v>298</v>
      </c>
      <c r="O585" s="194">
        <v>487.2</v>
      </c>
      <c r="P585" s="194">
        <v>0</v>
      </c>
      <c r="Q585" s="194">
        <v>0</v>
      </c>
      <c r="R585" s="194">
        <v>10000</v>
      </c>
      <c r="S585" s="194">
        <v>15000</v>
      </c>
      <c r="T585" s="307">
        <v>0</v>
      </c>
      <c r="U585" s="307">
        <v>0</v>
      </c>
    </row>
    <row r="586" spans="1:21" s="183" customFormat="1" x14ac:dyDescent="0.2">
      <c r="B586" s="182"/>
      <c r="C586" s="182"/>
      <c r="D586" s="182"/>
      <c r="E586" s="182"/>
      <c r="F586" s="182"/>
      <c r="G586" s="182"/>
      <c r="H586" s="182"/>
      <c r="I586" s="208"/>
      <c r="J586" s="208"/>
      <c r="K586" s="208"/>
      <c r="L586" s="16"/>
      <c r="M586" s="184"/>
      <c r="N586" s="186"/>
      <c r="O586" s="146"/>
      <c r="P586" s="146"/>
      <c r="Q586" s="146"/>
      <c r="R586" s="115"/>
      <c r="S586" s="115"/>
      <c r="T586" s="307"/>
      <c r="U586" s="307"/>
    </row>
    <row r="587" spans="1:21" s="161" customFormat="1" x14ac:dyDescent="0.2">
      <c r="D587" s="160"/>
      <c r="E587" s="309">
        <v>4</v>
      </c>
      <c r="F587" s="309">
        <v>5</v>
      </c>
      <c r="I587" s="209"/>
      <c r="J587" s="208">
        <v>9</v>
      </c>
      <c r="K587" s="209"/>
      <c r="L587" s="16" t="s">
        <v>189</v>
      </c>
      <c r="M587" s="163">
        <v>3</v>
      </c>
      <c r="N587" s="84" t="s">
        <v>118</v>
      </c>
      <c r="O587" s="115">
        <f t="shared" ref="O587:Q588" si="313">SUM(O588)</f>
        <v>9731</v>
      </c>
      <c r="P587" s="115">
        <f t="shared" si="313"/>
        <v>15000</v>
      </c>
      <c r="Q587" s="115">
        <f t="shared" si="313"/>
        <v>15000</v>
      </c>
      <c r="R587" s="115"/>
      <c r="S587" s="115"/>
      <c r="T587" s="307"/>
      <c r="U587" s="307"/>
    </row>
    <row r="588" spans="1:21" s="161" customFormat="1" x14ac:dyDescent="0.2">
      <c r="D588" s="160"/>
      <c r="E588" s="309">
        <v>4</v>
      </c>
      <c r="F588" s="309">
        <v>5</v>
      </c>
      <c r="I588" s="209"/>
      <c r="J588" s="208">
        <v>9</v>
      </c>
      <c r="K588" s="209"/>
      <c r="L588" s="16" t="s">
        <v>189</v>
      </c>
      <c r="M588" s="71">
        <v>32</v>
      </c>
      <c r="N588" s="70" t="s">
        <v>3</v>
      </c>
      <c r="O588" s="116">
        <f t="shared" si="313"/>
        <v>9731</v>
      </c>
      <c r="P588" s="116">
        <f t="shared" si="313"/>
        <v>15000</v>
      </c>
      <c r="Q588" s="116">
        <f t="shared" si="313"/>
        <v>15000</v>
      </c>
      <c r="R588" s="115">
        <v>15000</v>
      </c>
      <c r="S588" s="115">
        <v>15000</v>
      </c>
      <c r="T588" s="307">
        <f t="shared" si="306"/>
        <v>100</v>
      </c>
      <c r="U588" s="307">
        <f t="shared" si="300"/>
        <v>100</v>
      </c>
    </row>
    <row r="589" spans="1:21" s="161" customFormat="1" x14ac:dyDescent="0.2">
      <c r="D589" s="160"/>
      <c r="E589" s="309">
        <v>4</v>
      </c>
      <c r="F589" s="309">
        <v>5</v>
      </c>
      <c r="I589" s="209"/>
      <c r="J589" s="208">
        <v>9</v>
      </c>
      <c r="K589" s="209"/>
      <c r="L589" s="16" t="s">
        <v>189</v>
      </c>
      <c r="M589" s="163">
        <v>323</v>
      </c>
      <c r="N589" s="97" t="s">
        <v>6</v>
      </c>
      <c r="O589" s="115">
        <v>9731</v>
      </c>
      <c r="P589" s="115">
        <v>15000</v>
      </c>
      <c r="Q589" s="115">
        <v>15000</v>
      </c>
      <c r="R589" s="115"/>
      <c r="S589" s="115"/>
      <c r="T589" s="307"/>
      <c r="U589" s="307"/>
    </row>
    <row r="590" spans="1:21" s="161" customFormat="1" x14ac:dyDescent="0.2">
      <c r="D590" s="160"/>
      <c r="E590" s="160"/>
      <c r="I590" s="209"/>
      <c r="J590" s="209"/>
      <c r="K590" s="209"/>
      <c r="L590" s="16"/>
      <c r="M590" s="163"/>
      <c r="N590" s="97"/>
      <c r="O590" s="115"/>
      <c r="P590" s="115"/>
      <c r="Q590" s="115"/>
      <c r="R590" s="115"/>
      <c r="S590" s="115"/>
      <c r="T590" s="307"/>
      <c r="U590" s="307"/>
    </row>
    <row r="591" spans="1:21" s="15" customFormat="1" ht="38.25" x14ac:dyDescent="0.2">
      <c r="A591" s="51" t="s">
        <v>237</v>
      </c>
      <c r="B591" s="55"/>
      <c r="C591" s="32"/>
      <c r="D591" s="55">
        <v>3</v>
      </c>
      <c r="E591" s="55"/>
      <c r="F591" s="55">
        <v>5</v>
      </c>
      <c r="G591" s="55"/>
      <c r="H591" s="55">
        <v>7</v>
      </c>
      <c r="I591" s="32"/>
      <c r="J591" s="32"/>
      <c r="K591" s="32"/>
      <c r="L591" s="33"/>
      <c r="M591" s="103"/>
      <c r="N591" s="73" t="s">
        <v>277</v>
      </c>
      <c r="O591" s="117">
        <f>SUM(O593)</f>
        <v>0</v>
      </c>
      <c r="P591" s="117">
        <f>SUM(P593)</f>
        <v>175000</v>
      </c>
      <c r="Q591" s="117">
        <f>SUM(Q593)</f>
        <v>625000</v>
      </c>
      <c r="R591" s="117">
        <f>SUM(R595)</f>
        <v>250000</v>
      </c>
      <c r="S591" s="117">
        <f>SUM(S595)</f>
        <v>250000</v>
      </c>
      <c r="T591" s="307">
        <f t="shared" si="306"/>
        <v>40</v>
      </c>
      <c r="U591" s="307">
        <f t="shared" si="300"/>
        <v>40</v>
      </c>
    </row>
    <row r="592" spans="1:21" s="15" customFormat="1" x14ac:dyDescent="0.2">
      <c r="A592" s="53"/>
      <c r="I592" s="209"/>
      <c r="J592" s="209"/>
      <c r="K592" s="209"/>
      <c r="L592" s="31"/>
      <c r="M592" s="105"/>
      <c r="N592" s="106"/>
      <c r="O592" s="146"/>
      <c r="P592" s="146"/>
      <c r="Q592" s="146"/>
      <c r="R592" s="115"/>
      <c r="S592" s="115"/>
      <c r="T592" s="307"/>
      <c r="U592" s="307"/>
    </row>
    <row r="593" spans="1:21" s="65" customFormat="1" ht="25.5" x14ac:dyDescent="0.2">
      <c r="A593" s="53" t="s">
        <v>155</v>
      </c>
      <c r="I593" s="209"/>
      <c r="J593" s="209"/>
      <c r="K593" s="209"/>
      <c r="L593" s="31" t="s">
        <v>206</v>
      </c>
      <c r="M593" s="105"/>
      <c r="N593" s="106" t="s">
        <v>148</v>
      </c>
      <c r="O593" s="118">
        <f t="shared" ref="O593:S593" si="314">SUM(O595)</f>
        <v>0</v>
      </c>
      <c r="P593" s="118">
        <f t="shared" si="314"/>
        <v>175000</v>
      </c>
      <c r="Q593" s="118">
        <f t="shared" si="314"/>
        <v>625000</v>
      </c>
      <c r="R593" s="118">
        <f t="shared" si="314"/>
        <v>250000</v>
      </c>
      <c r="S593" s="118">
        <f t="shared" si="314"/>
        <v>250000</v>
      </c>
      <c r="T593" s="307">
        <f t="shared" si="306"/>
        <v>40</v>
      </c>
      <c r="U593" s="307">
        <f t="shared" si="300"/>
        <v>40</v>
      </c>
    </row>
    <row r="594" spans="1:21" s="15" customFormat="1" x14ac:dyDescent="0.2">
      <c r="I594" s="209"/>
      <c r="J594" s="209"/>
      <c r="K594" s="209"/>
      <c r="L594" s="16"/>
      <c r="M594" s="83"/>
      <c r="N594" s="84"/>
      <c r="O594" s="149"/>
      <c r="P594" s="149"/>
      <c r="Q594" s="149"/>
      <c r="R594" s="262"/>
      <c r="S594" s="262"/>
      <c r="T594" s="307"/>
      <c r="U594" s="307"/>
    </row>
    <row r="595" spans="1:21" s="15" customFormat="1" ht="38.25" x14ac:dyDescent="0.2">
      <c r="A595" s="54" t="s">
        <v>238</v>
      </c>
      <c r="I595" s="209"/>
      <c r="J595" s="209"/>
      <c r="K595" s="209"/>
      <c r="L595" s="36" t="s">
        <v>332</v>
      </c>
      <c r="M595" s="108"/>
      <c r="N595" s="304" t="s">
        <v>358</v>
      </c>
      <c r="O595" s="146">
        <f>SUM(O603+O606)</f>
        <v>0</v>
      </c>
      <c r="P595" s="146">
        <f>SUM(P603+P606)</f>
        <v>175000</v>
      </c>
      <c r="Q595" s="146">
        <f>SUM(Q603+Q606)</f>
        <v>625000</v>
      </c>
      <c r="R595" s="261">
        <f>SUM(R604+R607+R610)</f>
        <v>250000</v>
      </c>
      <c r="S595" s="261">
        <f>SUM(S604+S607+S610)</f>
        <v>250000</v>
      </c>
      <c r="T595" s="307">
        <f t="shared" si="306"/>
        <v>40</v>
      </c>
      <c r="U595" s="307">
        <f t="shared" si="300"/>
        <v>40</v>
      </c>
    </row>
    <row r="596" spans="1:21" s="15" customFormat="1" x14ac:dyDescent="0.2">
      <c r="I596" s="209"/>
      <c r="J596" s="209"/>
      <c r="K596" s="209"/>
      <c r="L596" s="16"/>
      <c r="M596" s="83"/>
      <c r="N596" s="84"/>
      <c r="O596" s="149"/>
      <c r="P596" s="149"/>
      <c r="Q596" s="149"/>
      <c r="R596" s="262"/>
      <c r="S596" s="262"/>
      <c r="T596" s="307"/>
      <c r="U596" s="307"/>
    </row>
    <row r="597" spans="1:21" s="183" customFormat="1" x14ac:dyDescent="0.2">
      <c r="I597" s="209"/>
      <c r="J597" s="209"/>
      <c r="K597" s="209"/>
      <c r="L597" s="16"/>
      <c r="M597" s="184"/>
      <c r="N597" s="186" t="s">
        <v>293</v>
      </c>
      <c r="O597" s="194">
        <f t="shared" ref="O597:S597" si="315">SUM(O598:O601)</f>
        <v>0</v>
      </c>
      <c r="P597" s="194">
        <f t="shared" si="315"/>
        <v>175000</v>
      </c>
      <c r="Q597" s="194">
        <f>SUM(Q598:Q601)</f>
        <v>625000</v>
      </c>
      <c r="R597" s="194">
        <f t="shared" si="315"/>
        <v>250000</v>
      </c>
      <c r="S597" s="194">
        <f t="shared" si="315"/>
        <v>250000</v>
      </c>
      <c r="T597" s="307">
        <f t="shared" si="306"/>
        <v>40</v>
      </c>
      <c r="U597" s="307">
        <f t="shared" si="300"/>
        <v>40</v>
      </c>
    </row>
    <row r="598" spans="1:21" s="183" customFormat="1" x14ac:dyDescent="0.2">
      <c r="I598" s="209"/>
      <c r="J598" s="209"/>
      <c r="K598" s="209"/>
      <c r="L598" s="16"/>
      <c r="M598" s="195" t="s">
        <v>57</v>
      </c>
      <c r="N598" s="186" t="s">
        <v>102</v>
      </c>
      <c r="O598" s="194">
        <v>0</v>
      </c>
      <c r="P598" s="194">
        <v>0</v>
      </c>
      <c r="Q598" s="194">
        <v>0</v>
      </c>
      <c r="R598" s="194">
        <v>0</v>
      </c>
      <c r="S598" s="194">
        <v>0</v>
      </c>
      <c r="T598" s="307">
        <v>0</v>
      </c>
      <c r="U598" s="307">
        <v>0</v>
      </c>
    </row>
    <row r="599" spans="1:21" s="183" customFormat="1" ht="39" customHeight="1" x14ac:dyDescent="0.2">
      <c r="I599" s="209"/>
      <c r="J599" s="209"/>
      <c r="K599" s="209"/>
      <c r="L599" s="16"/>
      <c r="M599" s="195" t="s">
        <v>52</v>
      </c>
      <c r="N599" s="196" t="s">
        <v>106</v>
      </c>
      <c r="O599" s="194">
        <v>0</v>
      </c>
      <c r="P599" s="194">
        <v>0</v>
      </c>
      <c r="Q599" s="194">
        <v>0</v>
      </c>
      <c r="R599" s="194">
        <v>0</v>
      </c>
      <c r="S599" s="194">
        <v>0</v>
      </c>
      <c r="T599" s="307">
        <v>0</v>
      </c>
      <c r="U599" s="307">
        <v>0</v>
      </c>
    </row>
    <row r="600" spans="1:21" s="211" customFormat="1" ht="13.5" customHeight="1" x14ac:dyDescent="0.2">
      <c r="L600" s="16"/>
      <c r="M600" s="195" t="s">
        <v>34</v>
      </c>
      <c r="N600" s="186" t="s">
        <v>295</v>
      </c>
      <c r="O600" s="194">
        <v>0</v>
      </c>
      <c r="P600" s="194">
        <v>170000</v>
      </c>
      <c r="Q600" s="194">
        <v>584200</v>
      </c>
      <c r="R600" s="194">
        <v>250000</v>
      </c>
      <c r="S600" s="194">
        <v>250000</v>
      </c>
      <c r="T600" s="307">
        <f t="shared" si="306"/>
        <v>42.793563847997262</v>
      </c>
      <c r="U600" s="307">
        <f t="shared" ref="U600:U665" si="316">S600/Q600*100</f>
        <v>42.793563847997262</v>
      </c>
    </row>
    <row r="601" spans="1:21" s="277" customFormat="1" ht="13.5" customHeight="1" x14ac:dyDescent="0.2">
      <c r="L601" s="16"/>
      <c r="M601" s="195" t="s">
        <v>96</v>
      </c>
      <c r="N601" s="193" t="s">
        <v>297</v>
      </c>
      <c r="O601" s="194">
        <v>0</v>
      </c>
      <c r="P601" s="194">
        <v>5000</v>
      </c>
      <c r="Q601" s="194">
        <v>40800</v>
      </c>
      <c r="R601" s="194">
        <v>0</v>
      </c>
      <c r="S601" s="194">
        <v>0</v>
      </c>
      <c r="T601" s="307">
        <f t="shared" si="306"/>
        <v>0</v>
      </c>
      <c r="U601" s="307">
        <f t="shared" si="316"/>
        <v>0</v>
      </c>
    </row>
    <row r="602" spans="1:21" s="183" customFormat="1" x14ac:dyDescent="0.2">
      <c r="I602" s="209"/>
      <c r="J602" s="209"/>
      <c r="K602" s="209"/>
      <c r="L602" s="16"/>
      <c r="M602" s="184"/>
      <c r="N602" s="84"/>
      <c r="O602" s="149"/>
      <c r="P602" s="149"/>
      <c r="Q602" s="149"/>
      <c r="R602" s="262"/>
      <c r="S602" s="262"/>
      <c r="T602" s="307"/>
      <c r="U602" s="307"/>
    </row>
    <row r="603" spans="1:21" s="270" customFormat="1" x14ac:dyDescent="0.2">
      <c r="D603" s="333">
        <v>3</v>
      </c>
      <c r="E603" s="330"/>
      <c r="F603" s="333">
        <v>5</v>
      </c>
      <c r="G603" s="330"/>
      <c r="H603" s="330"/>
      <c r="I603" s="330"/>
      <c r="J603" s="333">
        <v>9</v>
      </c>
      <c r="K603" s="330"/>
      <c r="L603" s="16" t="s">
        <v>332</v>
      </c>
      <c r="M603" s="271" t="s">
        <v>57</v>
      </c>
      <c r="N603" s="272" t="s">
        <v>118</v>
      </c>
      <c r="O603" s="115">
        <f t="shared" ref="O603:Q604" si="317">SUM(O604)</f>
        <v>0</v>
      </c>
      <c r="P603" s="115">
        <f t="shared" si="317"/>
        <v>50000</v>
      </c>
      <c r="Q603" s="115">
        <f t="shared" si="317"/>
        <v>250000</v>
      </c>
      <c r="R603" s="265"/>
      <c r="S603" s="265"/>
      <c r="T603" s="307"/>
      <c r="U603" s="307"/>
    </row>
    <row r="604" spans="1:21" s="38" customFormat="1" x14ac:dyDescent="0.2">
      <c r="D604" s="333">
        <v>3</v>
      </c>
      <c r="E604" s="330"/>
      <c r="F604" s="333">
        <v>5</v>
      </c>
      <c r="J604" s="333">
        <v>9</v>
      </c>
      <c r="L604" s="16" t="s">
        <v>332</v>
      </c>
      <c r="M604" s="273" t="s">
        <v>62</v>
      </c>
      <c r="N604" s="70" t="s">
        <v>3</v>
      </c>
      <c r="O604" s="116">
        <f t="shared" si="317"/>
        <v>0</v>
      </c>
      <c r="P604" s="116">
        <f t="shared" si="317"/>
        <v>50000</v>
      </c>
      <c r="Q604" s="116">
        <f t="shared" si="317"/>
        <v>250000</v>
      </c>
      <c r="R604" s="115">
        <v>50000</v>
      </c>
      <c r="S604" s="115">
        <v>50000</v>
      </c>
      <c r="T604" s="307">
        <f t="shared" si="306"/>
        <v>20</v>
      </c>
      <c r="U604" s="307">
        <f t="shared" si="316"/>
        <v>20</v>
      </c>
    </row>
    <row r="605" spans="1:21" s="270" customFormat="1" x14ac:dyDescent="0.2">
      <c r="D605" s="333">
        <v>3</v>
      </c>
      <c r="E605" s="330"/>
      <c r="F605" s="333">
        <v>5</v>
      </c>
      <c r="G605" s="330"/>
      <c r="H605" s="330"/>
      <c r="I605" s="330"/>
      <c r="J605" s="333">
        <v>9</v>
      </c>
      <c r="K605" s="330"/>
      <c r="L605" s="16" t="s">
        <v>332</v>
      </c>
      <c r="M605" s="271" t="s">
        <v>65</v>
      </c>
      <c r="N605" s="97" t="s">
        <v>6</v>
      </c>
      <c r="O605" s="115">
        <v>0</v>
      </c>
      <c r="P605" s="115">
        <v>50000</v>
      </c>
      <c r="Q605" s="115">
        <v>250000</v>
      </c>
      <c r="R605" s="262"/>
      <c r="S605" s="262"/>
      <c r="T605" s="307"/>
      <c r="U605" s="307"/>
    </row>
    <row r="606" spans="1:21" s="43" customFormat="1" ht="25.5" x14ac:dyDescent="0.2">
      <c r="B606" s="48"/>
      <c r="C606" s="48"/>
      <c r="D606" s="333">
        <v>3</v>
      </c>
      <c r="E606" s="333"/>
      <c r="F606" s="333">
        <v>5</v>
      </c>
      <c r="G606" s="48"/>
      <c r="H606" s="48"/>
      <c r="I606" s="208"/>
      <c r="J606" s="333">
        <v>9</v>
      </c>
      <c r="K606" s="208"/>
      <c r="L606" s="16" t="s">
        <v>332</v>
      </c>
      <c r="M606" s="83" t="s">
        <v>77</v>
      </c>
      <c r="N606" s="84" t="s">
        <v>174</v>
      </c>
      <c r="O606" s="115">
        <f t="shared" ref="O606:P606" si="318">SUM(O607)</f>
        <v>0</v>
      </c>
      <c r="P606" s="115">
        <f t="shared" si="318"/>
        <v>125000</v>
      </c>
      <c r="Q606" s="115">
        <f>SUM(Q607+Q610)</f>
        <v>375000</v>
      </c>
      <c r="R606" s="115"/>
      <c r="S606" s="115"/>
      <c r="T606" s="307"/>
      <c r="U606" s="307"/>
    </row>
    <row r="607" spans="1:21" s="15" customFormat="1" ht="38.25" x14ac:dyDescent="0.2">
      <c r="B607" s="48"/>
      <c r="C607" s="48"/>
      <c r="D607" s="333">
        <v>3</v>
      </c>
      <c r="E607" s="333"/>
      <c r="F607" s="333">
        <v>5</v>
      </c>
      <c r="G607" s="48"/>
      <c r="H607" s="48"/>
      <c r="I607" s="208"/>
      <c r="J607" s="333">
        <v>9</v>
      </c>
      <c r="K607" s="208"/>
      <c r="L607" s="16" t="s">
        <v>332</v>
      </c>
      <c r="M607" s="92" t="s">
        <v>78</v>
      </c>
      <c r="N607" s="70" t="s">
        <v>175</v>
      </c>
      <c r="O607" s="116">
        <f t="shared" ref="O607:P607" si="319">SUM(O608:O609)</f>
        <v>0</v>
      </c>
      <c r="P607" s="116">
        <f t="shared" si="319"/>
        <v>125000</v>
      </c>
      <c r="Q607" s="116">
        <f t="shared" ref="Q607" si="320">SUM(Q608:Q609)</f>
        <v>75000</v>
      </c>
      <c r="R607" s="115">
        <v>100000</v>
      </c>
      <c r="S607" s="115">
        <v>100000</v>
      </c>
      <c r="T607" s="307">
        <f t="shared" si="306"/>
        <v>133.33333333333331</v>
      </c>
      <c r="U607" s="307">
        <f t="shared" si="316"/>
        <v>133.33333333333331</v>
      </c>
    </row>
    <row r="608" spans="1:21" s="15" customFormat="1" x14ac:dyDescent="0.2">
      <c r="B608" s="48"/>
      <c r="C608" s="48"/>
      <c r="D608" s="333">
        <v>3</v>
      </c>
      <c r="E608" s="333"/>
      <c r="F608" s="333">
        <v>5</v>
      </c>
      <c r="G608" s="48"/>
      <c r="H608" s="48"/>
      <c r="I608" s="208"/>
      <c r="J608" s="333">
        <v>9</v>
      </c>
      <c r="K608" s="208"/>
      <c r="L608" s="16" t="s">
        <v>332</v>
      </c>
      <c r="M608" s="83" t="s">
        <v>79</v>
      </c>
      <c r="N608" s="84" t="s">
        <v>27</v>
      </c>
      <c r="O608" s="115">
        <v>0</v>
      </c>
      <c r="P608" s="115">
        <v>75000</v>
      </c>
      <c r="Q608" s="115">
        <v>75000</v>
      </c>
      <c r="R608" s="115"/>
      <c r="S608" s="115"/>
      <c r="T608" s="307"/>
      <c r="U608" s="307"/>
    </row>
    <row r="609" spans="1:21" s="45" customFormat="1" x14ac:dyDescent="0.2">
      <c r="B609" s="48"/>
      <c r="C609" s="48"/>
      <c r="D609" s="333">
        <v>3</v>
      </c>
      <c r="E609" s="333"/>
      <c r="F609" s="333">
        <v>5</v>
      </c>
      <c r="G609" s="48"/>
      <c r="H609" s="48"/>
      <c r="I609" s="208"/>
      <c r="J609" s="333">
        <v>9</v>
      </c>
      <c r="K609" s="208"/>
      <c r="L609" s="16" t="s">
        <v>332</v>
      </c>
      <c r="M609" s="83" t="s">
        <v>80</v>
      </c>
      <c r="N609" s="84" t="s">
        <v>33</v>
      </c>
      <c r="O609" s="115">
        <v>0</v>
      </c>
      <c r="P609" s="115">
        <v>50000</v>
      </c>
      <c r="Q609" s="115">
        <v>0</v>
      </c>
      <c r="R609" s="115"/>
      <c r="S609" s="115"/>
      <c r="T609" s="307"/>
      <c r="U609" s="307"/>
    </row>
    <row r="610" spans="1:21" s="330" customFormat="1" ht="38.25" x14ac:dyDescent="0.2">
      <c r="B610" s="333"/>
      <c r="C610" s="333"/>
      <c r="D610" s="333">
        <v>3</v>
      </c>
      <c r="E610" s="333"/>
      <c r="F610" s="333">
        <v>5</v>
      </c>
      <c r="G610" s="333"/>
      <c r="H610" s="333"/>
      <c r="I610" s="333"/>
      <c r="J610" s="333">
        <v>9</v>
      </c>
      <c r="K610" s="333"/>
      <c r="L610" s="16" t="s">
        <v>332</v>
      </c>
      <c r="M610" s="327" t="s">
        <v>81</v>
      </c>
      <c r="N610" s="70" t="s">
        <v>9</v>
      </c>
      <c r="O610" s="116">
        <v>0</v>
      </c>
      <c r="P610" s="116">
        <v>0</v>
      </c>
      <c r="Q610" s="116">
        <f>SUM(Q611)</f>
        <v>300000</v>
      </c>
      <c r="R610" s="115">
        <v>100000</v>
      </c>
      <c r="S610" s="115">
        <v>100000</v>
      </c>
      <c r="T610" s="307">
        <f t="shared" ref="T610:T673" si="321">R610/Q610*100</f>
        <v>33.333333333333329</v>
      </c>
      <c r="U610" s="307">
        <f t="shared" si="316"/>
        <v>33.333333333333329</v>
      </c>
    </row>
    <row r="611" spans="1:21" s="330" customFormat="1" x14ac:dyDescent="0.2">
      <c r="B611" s="333"/>
      <c r="C611" s="333"/>
      <c r="D611" s="333">
        <v>3</v>
      </c>
      <c r="E611" s="333"/>
      <c r="F611" s="333">
        <v>5</v>
      </c>
      <c r="G611" s="333"/>
      <c r="H611" s="333"/>
      <c r="I611" s="333"/>
      <c r="J611" s="333">
        <v>9</v>
      </c>
      <c r="K611" s="333"/>
      <c r="L611" s="16" t="s">
        <v>332</v>
      </c>
      <c r="M611" s="329" t="s">
        <v>82</v>
      </c>
      <c r="N611" s="331" t="s">
        <v>176</v>
      </c>
      <c r="O611" s="115">
        <v>0</v>
      </c>
      <c r="P611" s="115">
        <v>0</v>
      </c>
      <c r="Q611" s="115">
        <v>300000</v>
      </c>
      <c r="R611" s="115"/>
      <c r="S611" s="115"/>
      <c r="T611" s="307"/>
      <c r="U611" s="307"/>
    </row>
    <row r="612" spans="1:21" s="330" customFormat="1" x14ac:dyDescent="0.2">
      <c r="B612" s="333"/>
      <c r="C612" s="333"/>
      <c r="D612" s="333"/>
      <c r="E612" s="333"/>
      <c r="F612" s="333"/>
      <c r="G612" s="333"/>
      <c r="H612" s="333"/>
      <c r="I612" s="333"/>
      <c r="J612" s="333"/>
      <c r="K612" s="333"/>
      <c r="L612" s="16"/>
      <c r="M612" s="329"/>
      <c r="N612" s="331"/>
      <c r="O612" s="115"/>
      <c r="P612" s="115"/>
      <c r="Q612" s="115"/>
      <c r="R612" s="115"/>
      <c r="S612" s="115"/>
      <c r="T612" s="307"/>
      <c r="U612" s="307"/>
    </row>
    <row r="613" spans="1:21" s="349" customFormat="1" x14ac:dyDescent="0.2">
      <c r="B613" s="354"/>
      <c r="C613" s="354"/>
      <c r="D613" s="354"/>
      <c r="E613" s="354"/>
      <c r="F613" s="354"/>
      <c r="G613" s="354"/>
      <c r="H613" s="354"/>
      <c r="I613" s="354"/>
      <c r="J613" s="354"/>
      <c r="K613" s="354"/>
      <c r="L613" s="16"/>
      <c r="M613" s="348"/>
      <c r="N613" s="353"/>
      <c r="O613" s="115"/>
      <c r="P613" s="115"/>
      <c r="Q613" s="115"/>
      <c r="R613" s="115"/>
      <c r="S613" s="115"/>
      <c r="T613" s="307"/>
      <c r="U613" s="307"/>
    </row>
    <row r="614" spans="1:21" s="349" customFormat="1" x14ac:dyDescent="0.2">
      <c r="B614" s="354"/>
      <c r="C614" s="354"/>
      <c r="D614" s="354"/>
      <c r="E614" s="354"/>
      <c r="F614" s="354"/>
      <c r="G614" s="354"/>
      <c r="H614" s="354"/>
      <c r="I614" s="354"/>
      <c r="J614" s="354"/>
      <c r="K614" s="354"/>
      <c r="L614" s="16"/>
      <c r="M614" s="348"/>
      <c r="N614" s="353"/>
      <c r="O614" s="115"/>
      <c r="P614" s="115"/>
      <c r="Q614" s="115"/>
      <c r="R614" s="115"/>
      <c r="S614" s="115"/>
      <c r="T614" s="307"/>
      <c r="U614" s="307"/>
    </row>
    <row r="615" spans="1:21" s="349" customFormat="1" x14ac:dyDescent="0.2">
      <c r="B615" s="354"/>
      <c r="C615" s="354"/>
      <c r="D615" s="354"/>
      <c r="E615" s="354"/>
      <c r="F615" s="354"/>
      <c r="G615" s="354"/>
      <c r="H615" s="354"/>
      <c r="I615" s="354"/>
      <c r="J615" s="354"/>
      <c r="K615" s="354"/>
      <c r="L615" s="16"/>
      <c r="M615" s="348"/>
      <c r="N615" s="353"/>
      <c r="O615" s="115"/>
      <c r="P615" s="115"/>
      <c r="Q615" s="115"/>
      <c r="R615" s="115"/>
      <c r="S615" s="115"/>
      <c r="T615" s="307"/>
      <c r="U615" s="307"/>
    </row>
    <row r="616" spans="1:21" s="183" customFormat="1" x14ac:dyDescent="0.2">
      <c r="B616" s="182"/>
      <c r="C616" s="182"/>
      <c r="D616" s="182"/>
      <c r="E616" s="182"/>
      <c r="F616" s="182"/>
      <c r="G616" s="182"/>
      <c r="H616" s="182"/>
      <c r="I616" s="208"/>
      <c r="J616" s="208"/>
      <c r="K616" s="208"/>
      <c r="L616" s="16"/>
      <c r="M616" s="184"/>
      <c r="N616" s="84"/>
      <c r="O616" s="115"/>
      <c r="P616" s="115"/>
      <c r="Q616" s="115"/>
      <c r="R616" s="115"/>
      <c r="S616" s="115"/>
      <c r="T616" s="307"/>
      <c r="U616" s="307"/>
    </row>
    <row r="617" spans="1:21" s="128" customFormat="1" ht="25.5" x14ac:dyDescent="0.2">
      <c r="A617" s="51" t="s">
        <v>279</v>
      </c>
      <c r="B617" s="55"/>
      <c r="C617" s="55"/>
      <c r="D617" s="55"/>
      <c r="E617" s="55">
        <v>4</v>
      </c>
      <c r="F617" s="55">
        <v>5</v>
      </c>
      <c r="G617" s="55"/>
      <c r="H617" s="55">
        <v>7</v>
      </c>
      <c r="I617" s="55">
        <v>8</v>
      </c>
      <c r="J617" s="55">
        <v>9</v>
      </c>
      <c r="K617" s="55"/>
      <c r="L617" s="33"/>
      <c r="M617" s="103"/>
      <c r="N617" s="73" t="s">
        <v>280</v>
      </c>
      <c r="O617" s="117">
        <f>SUM(O619+O643+O656+O668+O680+O705+O719)</f>
        <v>806686.1</v>
      </c>
      <c r="P617" s="117">
        <f>SUM(P619+P643+P656+P668+P680+P705+P719)</f>
        <v>1340000</v>
      </c>
      <c r="Q617" s="117">
        <f>SUM(Q621+Q632+Q645+Q658+Q670+Q682+Q694+Q707+Q721)</f>
        <v>1070000</v>
      </c>
      <c r="R617" s="117">
        <f>SUM(R621+R632+R645+R658+R670+R682+R694+R707+R721)</f>
        <v>816700</v>
      </c>
      <c r="S617" s="117">
        <f>SUM(S621+S632+S645+S658+S670+S682+S694+S707+S721)</f>
        <v>691700</v>
      </c>
      <c r="T617" s="307">
        <f t="shared" si="321"/>
        <v>76.327102803738327</v>
      </c>
      <c r="U617" s="307">
        <f t="shared" si="316"/>
        <v>64.644859813084111</v>
      </c>
    </row>
    <row r="618" spans="1:21" s="128" customFormat="1" x14ac:dyDescent="0.2">
      <c r="B618" s="126"/>
      <c r="C618" s="126"/>
      <c r="D618" s="126"/>
      <c r="E618" s="126"/>
      <c r="F618" s="126"/>
      <c r="G618" s="126"/>
      <c r="H618" s="126"/>
      <c r="I618" s="208"/>
      <c r="J618" s="208"/>
      <c r="K618" s="208"/>
      <c r="L618" s="16"/>
      <c r="M618" s="127"/>
      <c r="N618" s="84"/>
      <c r="O618" s="146"/>
      <c r="P618" s="146"/>
      <c r="Q618" s="146"/>
      <c r="R618" s="115"/>
      <c r="S618" s="115"/>
      <c r="T618" s="307"/>
      <c r="U618" s="307"/>
    </row>
    <row r="619" spans="1:21" s="47" customFormat="1" ht="25.5" x14ac:dyDescent="0.2">
      <c r="A619" s="53" t="s">
        <v>155</v>
      </c>
      <c r="I619" s="209"/>
      <c r="J619" s="209"/>
      <c r="K619" s="209"/>
      <c r="L619" s="31" t="s">
        <v>194</v>
      </c>
      <c r="M619" s="105"/>
      <c r="N619" s="106" t="s">
        <v>148</v>
      </c>
      <c r="O619" s="118">
        <f t="shared" ref="O619:S619" si="322">SUM(O621+O632)</f>
        <v>664968.72</v>
      </c>
      <c r="P619" s="118">
        <f t="shared" si="322"/>
        <v>200000</v>
      </c>
      <c r="Q619" s="118">
        <f t="shared" si="322"/>
        <v>320000</v>
      </c>
      <c r="R619" s="118">
        <f t="shared" si="322"/>
        <v>301700</v>
      </c>
      <c r="S619" s="118">
        <f t="shared" si="322"/>
        <v>366700</v>
      </c>
      <c r="T619" s="307">
        <f t="shared" si="321"/>
        <v>94.28125</v>
      </c>
      <c r="U619" s="307">
        <f t="shared" si="316"/>
        <v>114.59375</v>
      </c>
    </row>
    <row r="620" spans="1:21" s="65" customFormat="1" x14ac:dyDescent="0.2">
      <c r="A620" s="53"/>
      <c r="I620" s="209"/>
      <c r="J620" s="209"/>
      <c r="K620" s="209"/>
      <c r="L620" s="31"/>
      <c r="M620" s="105"/>
      <c r="N620" s="106"/>
      <c r="O620" s="146"/>
      <c r="P620" s="146"/>
      <c r="Q620" s="146"/>
      <c r="R620" s="118"/>
      <c r="S620" s="118"/>
      <c r="T620" s="307"/>
      <c r="U620" s="307"/>
    </row>
    <row r="621" spans="1:21" s="43" customFormat="1" ht="38.25" x14ac:dyDescent="0.2">
      <c r="A621" s="54" t="s">
        <v>330</v>
      </c>
      <c r="I621" s="209"/>
      <c r="J621" s="209"/>
      <c r="K621" s="209"/>
      <c r="L621" s="36" t="s">
        <v>183</v>
      </c>
      <c r="M621" s="83"/>
      <c r="N621" s="109" t="s">
        <v>320</v>
      </c>
      <c r="O621" s="146">
        <f>SUM(O628)</f>
        <v>518072.44</v>
      </c>
      <c r="P621" s="146">
        <f>SUM(P628)</f>
        <v>0</v>
      </c>
      <c r="Q621" s="146">
        <f>SUM(Q628)</f>
        <v>20000</v>
      </c>
      <c r="R621" s="261">
        <f>SUM(R629)</f>
        <v>20000</v>
      </c>
      <c r="S621" s="261">
        <f>SUM(S629)</f>
        <v>20000</v>
      </c>
      <c r="T621" s="307">
        <f t="shared" si="321"/>
        <v>100</v>
      </c>
      <c r="U621" s="307">
        <f t="shared" si="316"/>
        <v>100</v>
      </c>
    </row>
    <row r="622" spans="1:21" s="43" customFormat="1" x14ac:dyDescent="0.2">
      <c r="I622" s="209"/>
      <c r="J622" s="209"/>
      <c r="K622" s="209"/>
      <c r="L622" s="16"/>
      <c r="M622" s="83"/>
      <c r="N622" s="84"/>
      <c r="O622" s="146"/>
      <c r="P622" s="146"/>
      <c r="Q622" s="146"/>
      <c r="R622" s="115"/>
      <c r="S622" s="115"/>
      <c r="T622" s="307"/>
      <c r="U622" s="307"/>
    </row>
    <row r="623" spans="1:21" s="183" customFormat="1" x14ac:dyDescent="0.2">
      <c r="I623" s="209"/>
      <c r="J623" s="209"/>
      <c r="K623" s="209"/>
      <c r="L623" s="16"/>
      <c r="M623" s="184"/>
      <c r="N623" s="186" t="s">
        <v>293</v>
      </c>
      <c r="O623" s="194">
        <f>SUM(O624:O627)</f>
        <v>518072.44</v>
      </c>
      <c r="P623" s="194">
        <f>SUM(P625:P627)</f>
        <v>0</v>
      </c>
      <c r="Q623" s="194">
        <f>SUM(Q624:Q627)</f>
        <v>20000</v>
      </c>
      <c r="R623" s="194">
        <f>SUM(R624:R627)</f>
        <v>20000</v>
      </c>
      <c r="S623" s="194">
        <f>SUM(S624:S627)</f>
        <v>20000</v>
      </c>
      <c r="T623" s="307">
        <f t="shared" si="321"/>
        <v>100</v>
      </c>
      <c r="U623" s="307">
        <f t="shared" si="316"/>
        <v>100</v>
      </c>
    </row>
    <row r="624" spans="1:21" s="310" customFormat="1" x14ac:dyDescent="0.2">
      <c r="L624" s="16"/>
      <c r="M624" s="195" t="s">
        <v>57</v>
      </c>
      <c r="N624" s="186" t="s">
        <v>102</v>
      </c>
      <c r="O624" s="194">
        <v>11987.59</v>
      </c>
      <c r="P624" s="194">
        <v>0</v>
      </c>
      <c r="Q624" s="194">
        <v>0</v>
      </c>
      <c r="R624" s="194">
        <v>0</v>
      </c>
      <c r="S624" s="194">
        <v>0</v>
      </c>
      <c r="T624" s="307">
        <v>0</v>
      </c>
      <c r="U624" s="307">
        <v>0</v>
      </c>
    </row>
    <row r="625" spans="1:21" s="183" customFormat="1" x14ac:dyDescent="0.2">
      <c r="I625" s="209"/>
      <c r="J625" s="209"/>
      <c r="K625" s="209"/>
      <c r="L625" s="16"/>
      <c r="M625" s="195" t="s">
        <v>34</v>
      </c>
      <c r="N625" s="186" t="s">
        <v>295</v>
      </c>
      <c r="O625" s="194">
        <v>103684.85</v>
      </c>
      <c r="P625" s="194">
        <v>0</v>
      </c>
      <c r="Q625" s="194">
        <v>20000</v>
      </c>
      <c r="R625" s="194">
        <v>15000</v>
      </c>
      <c r="S625" s="194">
        <v>15000</v>
      </c>
      <c r="T625" s="307">
        <f t="shared" si="321"/>
        <v>75</v>
      </c>
      <c r="U625" s="307">
        <f t="shared" si="316"/>
        <v>75</v>
      </c>
    </row>
    <row r="626" spans="1:21" s="183" customFormat="1" ht="51" x14ac:dyDescent="0.2">
      <c r="I626" s="209"/>
      <c r="J626" s="209"/>
      <c r="K626" s="209"/>
      <c r="L626" s="16"/>
      <c r="M626" s="195" t="s">
        <v>52</v>
      </c>
      <c r="N626" s="196" t="s">
        <v>106</v>
      </c>
      <c r="O626" s="191">
        <v>2400</v>
      </c>
      <c r="P626" s="191">
        <v>0</v>
      </c>
      <c r="Q626" s="191">
        <v>0</v>
      </c>
      <c r="R626" s="191">
        <v>5000</v>
      </c>
      <c r="S626" s="191">
        <v>5000</v>
      </c>
      <c r="T626" s="307">
        <v>0</v>
      </c>
      <c r="U626" s="307">
        <v>0</v>
      </c>
    </row>
    <row r="627" spans="1:21" s="209" customFormat="1" x14ac:dyDescent="0.2">
      <c r="L627" s="16"/>
      <c r="M627" s="195" t="s">
        <v>96</v>
      </c>
      <c r="N627" s="186" t="s">
        <v>297</v>
      </c>
      <c r="O627" s="194">
        <v>400000</v>
      </c>
      <c r="P627" s="194">
        <v>0</v>
      </c>
      <c r="Q627" s="194">
        <v>0</v>
      </c>
      <c r="R627" s="194">
        <v>0</v>
      </c>
      <c r="S627" s="194">
        <v>0</v>
      </c>
      <c r="T627" s="307">
        <v>0</v>
      </c>
      <c r="U627" s="307">
        <v>0</v>
      </c>
    </row>
    <row r="628" spans="1:21" s="43" customFormat="1" ht="25.5" x14ac:dyDescent="0.2">
      <c r="B628" s="48"/>
      <c r="C628" s="48"/>
      <c r="D628" s="48">
        <v>3</v>
      </c>
      <c r="E628" s="48"/>
      <c r="F628" s="48">
        <v>5</v>
      </c>
      <c r="G628" s="48"/>
      <c r="H628" s="48">
        <v>7</v>
      </c>
      <c r="I628" s="208"/>
      <c r="J628" s="208">
        <v>9</v>
      </c>
      <c r="K628" s="208"/>
      <c r="L628" s="16" t="s">
        <v>183</v>
      </c>
      <c r="M628" s="83" t="s">
        <v>77</v>
      </c>
      <c r="N628" s="84" t="s">
        <v>174</v>
      </c>
      <c r="O628" s="115">
        <f t="shared" ref="O628:Q629" si="323">SUM(O629)</f>
        <v>518072.44</v>
      </c>
      <c r="P628" s="115">
        <f t="shared" si="323"/>
        <v>0</v>
      </c>
      <c r="Q628" s="115">
        <f t="shared" si="323"/>
        <v>20000</v>
      </c>
      <c r="R628" s="115"/>
      <c r="S628" s="115"/>
      <c r="T628" s="307"/>
      <c r="U628" s="307"/>
    </row>
    <row r="629" spans="1:21" s="43" customFormat="1" ht="38.25" x14ac:dyDescent="0.2">
      <c r="B629" s="48"/>
      <c r="C629" s="48"/>
      <c r="D629" s="48">
        <v>3</v>
      </c>
      <c r="E629" s="48"/>
      <c r="F629" s="48">
        <v>5</v>
      </c>
      <c r="G629" s="48"/>
      <c r="H629" s="48">
        <v>7</v>
      </c>
      <c r="I629" s="208"/>
      <c r="J629" s="208">
        <v>9</v>
      </c>
      <c r="K629" s="208"/>
      <c r="L629" s="16" t="s">
        <v>183</v>
      </c>
      <c r="M629" s="92" t="s">
        <v>81</v>
      </c>
      <c r="N629" s="70" t="s">
        <v>9</v>
      </c>
      <c r="O629" s="116">
        <f t="shared" si="323"/>
        <v>518072.44</v>
      </c>
      <c r="P629" s="116">
        <f t="shared" si="323"/>
        <v>0</v>
      </c>
      <c r="Q629" s="116">
        <f t="shared" si="323"/>
        <v>20000</v>
      </c>
      <c r="R629" s="115">
        <v>20000</v>
      </c>
      <c r="S629" s="115">
        <v>20000</v>
      </c>
      <c r="T629" s="307">
        <f t="shared" si="321"/>
        <v>100</v>
      </c>
      <c r="U629" s="307">
        <f t="shared" si="316"/>
        <v>100</v>
      </c>
    </row>
    <row r="630" spans="1:21" s="43" customFormat="1" x14ac:dyDescent="0.2">
      <c r="B630" s="48"/>
      <c r="C630" s="48"/>
      <c r="D630" s="48">
        <v>3</v>
      </c>
      <c r="E630" s="48"/>
      <c r="F630" s="48">
        <v>5</v>
      </c>
      <c r="G630" s="48"/>
      <c r="H630" s="48">
        <v>7</v>
      </c>
      <c r="I630" s="208"/>
      <c r="J630" s="208">
        <v>9</v>
      </c>
      <c r="K630" s="208"/>
      <c r="L630" s="16" t="s">
        <v>183</v>
      </c>
      <c r="M630" s="83" t="s">
        <v>82</v>
      </c>
      <c r="N630" s="84" t="s">
        <v>176</v>
      </c>
      <c r="O630" s="115">
        <v>518072.44</v>
      </c>
      <c r="P630" s="115">
        <v>0</v>
      </c>
      <c r="Q630" s="115">
        <v>20000</v>
      </c>
      <c r="R630" s="115"/>
      <c r="S630" s="115"/>
      <c r="T630" s="307"/>
      <c r="U630" s="307"/>
    </row>
    <row r="631" spans="1:21" s="65" customFormat="1" x14ac:dyDescent="0.2">
      <c r="B631" s="64"/>
      <c r="C631" s="64"/>
      <c r="D631" s="64"/>
      <c r="E631" s="64"/>
      <c r="F631" s="64"/>
      <c r="G631" s="64"/>
      <c r="H631" s="64"/>
      <c r="I631" s="208"/>
      <c r="J631" s="208"/>
      <c r="K631" s="208"/>
      <c r="L631" s="16"/>
      <c r="M631" s="83"/>
      <c r="N631" s="84"/>
      <c r="O631" s="146"/>
      <c r="P631" s="146"/>
      <c r="Q631" s="146"/>
      <c r="R631" s="115"/>
      <c r="S631" s="115"/>
      <c r="T631" s="307"/>
      <c r="U631" s="307"/>
    </row>
    <row r="632" spans="1:21" s="43" customFormat="1" ht="38.25" x14ac:dyDescent="0.2">
      <c r="A632" s="54" t="s">
        <v>281</v>
      </c>
      <c r="I632" s="209"/>
      <c r="J632" s="209"/>
      <c r="K632" s="209"/>
      <c r="L632" s="36" t="s">
        <v>183</v>
      </c>
      <c r="M632" s="83"/>
      <c r="N632" s="109" t="s">
        <v>321</v>
      </c>
      <c r="O632" s="146">
        <f t="shared" ref="O632:P632" si="324">SUM(O639)</f>
        <v>146896.28</v>
      </c>
      <c r="P632" s="261">
        <f t="shared" si="324"/>
        <v>200000</v>
      </c>
      <c r="Q632" s="261">
        <f t="shared" ref="Q632" si="325">SUM(Q639)</f>
        <v>300000</v>
      </c>
      <c r="R632" s="261">
        <f>SUM(R640)</f>
        <v>281700</v>
      </c>
      <c r="S632" s="261">
        <f>SUM(S640)</f>
        <v>346700</v>
      </c>
      <c r="T632" s="307">
        <f t="shared" si="321"/>
        <v>93.899999999999991</v>
      </c>
      <c r="U632" s="307">
        <f t="shared" si="316"/>
        <v>115.56666666666666</v>
      </c>
    </row>
    <row r="633" spans="1:21" s="183" customFormat="1" x14ac:dyDescent="0.2">
      <c r="A633" s="54"/>
      <c r="I633" s="209"/>
      <c r="J633" s="209"/>
      <c r="K633" s="209"/>
      <c r="L633" s="36"/>
      <c r="M633" s="184"/>
      <c r="N633" s="109"/>
      <c r="O633" s="146"/>
      <c r="P633" s="146"/>
      <c r="Q633" s="146"/>
      <c r="R633" s="261"/>
      <c r="S633" s="261"/>
      <c r="T633" s="307"/>
      <c r="U633" s="307"/>
    </row>
    <row r="634" spans="1:21" s="183" customFormat="1" x14ac:dyDescent="0.2">
      <c r="A634" s="54"/>
      <c r="I634" s="209"/>
      <c r="J634" s="209"/>
      <c r="K634" s="209"/>
      <c r="L634" s="36"/>
      <c r="M634" s="184"/>
      <c r="N634" s="186" t="s">
        <v>293</v>
      </c>
      <c r="O634" s="194">
        <f>SUM(O635:O636)</f>
        <v>146896.28</v>
      </c>
      <c r="P634" s="194">
        <f>SUM(P635:P637)</f>
        <v>200000</v>
      </c>
      <c r="Q634" s="194">
        <f>SUM(Q635:Q637)</f>
        <v>300000</v>
      </c>
      <c r="R634" s="194">
        <f>SUM(R635:R637)</f>
        <v>281700</v>
      </c>
      <c r="S634" s="194">
        <f>SUM(S635:S637)</f>
        <v>346700</v>
      </c>
      <c r="T634" s="307">
        <f t="shared" si="321"/>
        <v>93.899999999999991</v>
      </c>
      <c r="U634" s="307">
        <f t="shared" si="316"/>
        <v>115.56666666666666</v>
      </c>
    </row>
    <row r="635" spans="1:21" s="183" customFormat="1" x14ac:dyDescent="0.2">
      <c r="A635" s="54"/>
      <c r="I635" s="209"/>
      <c r="J635" s="209"/>
      <c r="K635" s="209"/>
      <c r="L635" s="36"/>
      <c r="M635" s="195" t="s">
        <v>77</v>
      </c>
      <c r="N635" s="186" t="s">
        <v>296</v>
      </c>
      <c r="O635" s="194">
        <v>46896.28</v>
      </c>
      <c r="P635" s="194">
        <v>10000</v>
      </c>
      <c r="Q635" s="194">
        <v>25000</v>
      </c>
      <c r="R635" s="194">
        <v>15000</v>
      </c>
      <c r="S635" s="194">
        <v>0</v>
      </c>
      <c r="T635" s="307">
        <f t="shared" si="321"/>
        <v>60</v>
      </c>
      <c r="U635" s="307">
        <f t="shared" si="316"/>
        <v>0</v>
      </c>
    </row>
    <row r="636" spans="1:21" s="183" customFormat="1" x14ac:dyDescent="0.2">
      <c r="A636" s="54"/>
      <c r="I636" s="209"/>
      <c r="J636" s="209"/>
      <c r="K636" s="209"/>
      <c r="L636" s="36"/>
      <c r="M636" s="195" t="s">
        <v>34</v>
      </c>
      <c r="N636" s="186" t="s">
        <v>295</v>
      </c>
      <c r="O636" s="194">
        <v>100000</v>
      </c>
      <c r="P636" s="194">
        <v>187500</v>
      </c>
      <c r="Q636" s="194">
        <v>272500</v>
      </c>
      <c r="R636" s="194">
        <v>266700</v>
      </c>
      <c r="S636" s="194">
        <v>346700</v>
      </c>
      <c r="T636" s="307">
        <f t="shared" si="321"/>
        <v>97.87155963302753</v>
      </c>
      <c r="U636" s="307">
        <f t="shared" si="316"/>
        <v>127.22935779816513</v>
      </c>
    </row>
    <row r="637" spans="1:21" s="305" customFormat="1" ht="51" x14ac:dyDescent="0.2">
      <c r="A637" s="54"/>
      <c r="L637" s="36"/>
      <c r="M637" s="195" t="s">
        <v>52</v>
      </c>
      <c r="N637" s="196" t="s">
        <v>106</v>
      </c>
      <c r="O637" s="194">
        <v>0</v>
      </c>
      <c r="P637" s="194">
        <v>2500</v>
      </c>
      <c r="Q637" s="194">
        <v>2500</v>
      </c>
      <c r="R637" s="194">
        <v>0</v>
      </c>
      <c r="S637" s="194">
        <v>0</v>
      </c>
      <c r="T637" s="307">
        <f t="shared" si="321"/>
        <v>0</v>
      </c>
      <c r="U637" s="307">
        <f t="shared" si="316"/>
        <v>0</v>
      </c>
    </row>
    <row r="638" spans="1:21" s="43" customFormat="1" x14ac:dyDescent="0.2">
      <c r="I638" s="209"/>
      <c r="J638" s="209"/>
      <c r="K638" s="209"/>
      <c r="L638" s="16"/>
      <c r="M638" s="83"/>
      <c r="N638" s="84"/>
      <c r="O638" s="150"/>
      <c r="P638" s="150"/>
      <c r="Q638" s="150"/>
      <c r="R638" s="265"/>
      <c r="S638" s="265"/>
      <c r="T638" s="307"/>
      <c r="U638" s="307"/>
    </row>
    <row r="639" spans="1:21" s="43" customFormat="1" ht="25.5" x14ac:dyDescent="0.2">
      <c r="B639" s="48"/>
      <c r="C639" s="48"/>
      <c r="D639" s="48"/>
      <c r="E639" s="48">
        <v>4</v>
      </c>
      <c r="F639" s="48">
        <v>5</v>
      </c>
      <c r="G639" s="48"/>
      <c r="H639" s="48"/>
      <c r="I639" s="208"/>
      <c r="J639" s="208"/>
      <c r="K639" s="208"/>
      <c r="L639" s="16" t="s">
        <v>183</v>
      </c>
      <c r="M639" s="83" t="s">
        <v>77</v>
      </c>
      <c r="N639" s="84" t="s">
        <v>174</v>
      </c>
      <c r="O639" s="115">
        <f t="shared" ref="O639:Q640" si="326">SUM(O640)</f>
        <v>146896.28</v>
      </c>
      <c r="P639" s="115">
        <f t="shared" si="326"/>
        <v>200000</v>
      </c>
      <c r="Q639" s="115">
        <f t="shared" si="326"/>
        <v>300000</v>
      </c>
      <c r="R639" s="115"/>
      <c r="S639" s="115"/>
      <c r="T639" s="307"/>
      <c r="U639" s="307"/>
    </row>
    <row r="640" spans="1:21" s="43" customFormat="1" ht="38.25" x14ac:dyDescent="0.2">
      <c r="B640" s="48"/>
      <c r="C640" s="48"/>
      <c r="D640" s="48"/>
      <c r="E640" s="48">
        <v>4</v>
      </c>
      <c r="F640" s="48">
        <v>5</v>
      </c>
      <c r="G640" s="48"/>
      <c r="H640" s="48"/>
      <c r="I640" s="208"/>
      <c r="J640" s="208"/>
      <c r="K640" s="208"/>
      <c r="L640" s="16" t="s">
        <v>183</v>
      </c>
      <c r="M640" s="92" t="s">
        <v>81</v>
      </c>
      <c r="N640" s="70" t="s">
        <v>9</v>
      </c>
      <c r="O640" s="116">
        <f t="shared" si="326"/>
        <v>146896.28</v>
      </c>
      <c r="P640" s="116">
        <f t="shared" si="326"/>
        <v>200000</v>
      </c>
      <c r="Q640" s="116">
        <f t="shared" si="326"/>
        <v>300000</v>
      </c>
      <c r="R640" s="115">
        <v>281700</v>
      </c>
      <c r="S640" s="115">
        <v>346700</v>
      </c>
      <c r="T640" s="307">
        <f t="shared" si="321"/>
        <v>93.899999999999991</v>
      </c>
      <c r="U640" s="307">
        <f t="shared" si="316"/>
        <v>115.56666666666666</v>
      </c>
    </row>
    <row r="641" spans="1:21" s="43" customFormat="1" x14ac:dyDescent="0.2">
      <c r="B641" s="48"/>
      <c r="C641" s="48"/>
      <c r="D641" s="48"/>
      <c r="E641" s="48">
        <v>4</v>
      </c>
      <c r="F641" s="48">
        <v>5</v>
      </c>
      <c r="G641" s="48"/>
      <c r="H641" s="48"/>
      <c r="I641" s="208"/>
      <c r="J641" s="208"/>
      <c r="K641" s="208"/>
      <c r="L641" s="16" t="s">
        <v>183</v>
      </c>
      <c r="M641" s="83" t="s">
        <v>82</v>
      </c>
      <c r="N641" s="84" t="s">
        <v>176</v>
      </c>
      <c r="O641" s="115">
        <v>146896.28</v>
      </c>
      <c r="P641" s="115">
        <v>200000</v>
      </c>
      <c r="Q641" s="115">
        <v>300000</v>
      </c>
      <c r="R641" s="115"/>
      <c r="S641" s="115"/>
      <c r="T641" s="307"/>
      <c r="U641" s="307"/>
    </row>
    <row r="642" spans="1:21" s="65" customFormat="1" x14ac:dyDescent="0.2">
      <c r="B642" s="64"/>
      <c r="C642" s="64"/>
      <c r="D642" s="64"/>
      <c r="E642" s="64"/>
      <c r="F642" s="64"/>
      <c r="G642" s="64"/>
      <c r="H642" s="64"/>
      <c r="I642" s="208"/>
      <c r="J642" s="208"/>
      <c r="K642" s="208"/>
      <c r="L642" s="16"/>
      <c r="M642" s="83"/>
      <c r="N642" s="84"/>
      <c r="O642" s="146"/>
      <c r="P642" s="146"/>
      <c r="Q642" s="146"/>
      <c r="R642" s="115"/>
      <c r="S642" s="115"/>
      <c r="T642" s="307"/>
      <c r="U642" s="307"/>
    </row>
    <row r="643" spans="1:21" s="47" customFormat="1" ht="38.25" x14ac:dyDescent="0.2">
      <c r="A643" s="53" t="s">
        <v>177</v>
      </c>
      <c r="I643" s="209"/>
      <c r="J643" s="209"/>
      <c r="K643" s="209"/>
      <c r="L643" s="31" t="s">
        <v>126</v>
      </c>
      <c r="M643" s="105"/>
      <c r="N643" s="106" t="s">
        <v>150</v>
      </c>
      <c r="O643" s="118">
        <f t="shared" ref="O643:P643" si="327">SUM(O645)</f>
        <v>66702.33</v>
      </c>
      <c r="P643" s="118">
        <f t="shared" si="327"/>
        <v>620000</v>
      </c>
      <c r="Q643" s="118">
        <f t="shared" ref="Q643" si="328">SUM(Q645)</f>
        <v>20000</v>
      </c>
      <c r="R643" s="118">
        <f t="shared" ref="R643" si="329">SUM(R645)</f>
        <v>0</v>
      </c>
      <c r="S643" s="118">
        <f t="shared" ref="S643" si="330">SUM(S645)</f>
        <v>0</v>
      </c>
      <c r="T643" s="307">
        <f t="shared" si="321"/>
        <v>0</v>
      </c>
      <c r="U643" s="307">
        <f t="shared" si="316"/>
        <v>0</v>
      </c>
    </row>
    <row r="644" spans="1:21" s="47" customFormat="1" x14ac:dyDescent="0.2">
      <c r="I644" s="209"/>
      <c r="J644" s="209"/>
      <c r="K644" s="209"/>
      <c r="L644" s="16"/>
      <c r="M644" s="83"/>
      <c r="N644" s="84"/>
      <c r="O644" s="147"/>
      <c r="P644" s="147"/>
      <c r="Q644" s="147"/>
      <c r="R644" s="116"/>
      <c r="S644" s="116"/>
      <c r="T644" s="307"/>
      <c r="U644" s="307"/>
    </row>
    <row r="645" spans="1:21" s="43" customFormat="1" ht="63.75" x14ac:dyDescent="0.2">
      <c r="A645" s="54" t="s">
        <v>282</v>
      </c>
      <c r="B645" s="48"/>
      <c r="C645" s="48"/>
      <c r="D645" s="48"/>
      <c r="E645" s="48"/>
      <c r="F645" s="48"/>
      <c r="G645" s="48"/>
      <c r="H645" s="48"/>
      <c r="I645" s="208"/>
      <c r="J645" s="208"/>
      <c r="K645" s="208"/>
      <c r="L645" s="66" t="s">
        <v>182</v>
      </c>
      <c r="M645" s="83"/>
      <c r="N645" s="304" t="s">
        <v>336</v>
      </c>
      <c r="O645" s="146">
        <f t="shared" ref="O645:P645" si="331">SUM(O652)</f>
        <v>66702.33</v>
      </c>
      <c r="P645" s="261">
        <f t="shared" si="331"/>
        <v>620000</v>
      </c>
      <c r="Q645" s="261">
        <f t="shared" ref="Q645" si="332">SUM(Q652)</f>
        <v>20000</v>
      </c>
      <c r="R645" s="261">
        <f>SUM(R653)</f>
        <v>0</v>
      </c>
      <c r="S645" s="261">
        <f>SUM(S653)</f>
        <v>0</v>
      </c>
      <c r="T645" s="307">
        <f t="shared" si="321"/>
        <v>0</v>
      </c>
      <c r="U645" s="307">
        <f t="shared" si="316"/>
        <v>0</v>
      </c>
    </row>
    <row r="646" spans="1:21" s="43" customFormat="1" x14ac:dyDescent="0.2">
      <c r="B646" s="48"/>
      <c r="C646" s="48"/>
      <c r="D646" s="48"/>
      <c r="E646" s="48"/>
      <c r="F646" s="48"/>
      <c r="G646" s="48"/>
      <c r="H646" s="48"/>
      <c r="I646" s="208"/>
      <c r="J646" s="208"/>
      <c r="K646" s="208"/>
      <c r="L646" s="16"/>
      <c r="M646" s="83"/>
      <c r="N646" s="84"/>
      <c r="O646" s="146"/>
      <c r="P646" s="146"/>
      <c r="Q646" s="146"/>
      <c r="R646" s="115"/>
      <c r="S646" s="115"/>
      <c r="T646" s="307"/>
      <c r="U646" s="307"/>
    </row>
    <row r="647" spans="1:21" s="183" customFormat="1" x14ac:dyDescent="0.2">
      <c r="B647" s="182"/>
      <c r="C647" s="182"/>
      <c r="D647" s="182"/>
      <c r="E647" s="182"/>
      <c r="F647" s="182"/>
      <c r="G647" s="182"/>
      <c r="H647" s="182"/>
      <c r="I647" s="208"/>
      <c r="J647" s="208"/>
      <c r="K647" s="208"/>
      <c r="L647" s="16"/>
      <c r="M647" s="184"/>
      <c r="N647" s="186" t="s">
        <v>293</v>
      </c>
      <c r="O647" s="194">
        <f>SUM(O648:O650)</f>
        <v>66702.33</v>
      </c>
      <c r="P647" s="194">
        <f>SUM(P648:P650)</f>
        <v>620000</v>
      </c>
      <c r="Q647" s="194">
        <f>SUM(Q648:Q650)</f>
        <v>20000</v>
      </c>
      <c r="R647" s="194">
        <f t="shared" ref="R647" si="333">SUM(R648:R650)</f>
        <v>0</v>
      </c>
      <c r="S647" s="194">
        <f t="shared" ref="S647" si="334">SUM(S648:S650)</f>
        <v>0</v>
      </c>
      <c r="T647" s="307">
        <f t="shared" si="321"/>
        <v>0</v>
      </c>
      <c r="U647" s="307">
        <f t="shared" si="316"/>
        <v>0</v>
      </c>
    </row>
    <row r="648" spans="1:21" s="183" customFormat="1" x14ac:dyDescent="0.2">
      <c r="B648" s="182"/>
      <c r="C648" s="182"/>
      <c r="D648" s="182"/>
      <c r="E648" s="182"/>
      <c r="F648" s="182"/>
      <c r="G648" s="182"/>
      <c r="H648" s="182"/>
      <c r="I648" s="208"/>
      <c r="J648" s="208"/>
      <c r="K648" s="208"/>
      <c r="L648" s="16"/>
      <c r="M648" s="195" t="s">
        <v>77</v>
      </c>
      <c r="N648" s="186" t="s">
        <v>296</v>
      </c>
      <c r="O648" s="194">
        <v>30953.78</v>
      </c>
      <c r="P648" s="194">
        <v>0</v>
      </c>
      <c r="Q648" s="194">
        <v>0</v>
      </c>
      <c r="R648" s="194">
        <v>0</v>
      </c>
      <c r="S648" s="194">
        <v>0</v>
      </c>
      <c r="T648" s="307">
        <v>0</v>
      </c>
      <c r="U648" s="307">
        <v>0</v>
      </c>
    </row>
    <row r="649" spans="1:21" s="183" customFormat="1" x14ac:dyDescent="0.2">
      <c r="B649" s="182"/>
      <c r="C649" s="182"/>
      <c r="D649" s="182"/>
      <c r="E649" s="182"/>
      <c r="F649" s="182"/>
      <c r="G649" s="182"/>
      <c r="H649" s="182"/>
      <c r="I649" s="208"/>
      <c r="J649" s="208"/>
      <c r="K649" s="208"/>
      <c r="L649" s="16"/>
      <c r="M649" s="195" t="s">
        <v>34</v>
      </c>
      <c r="N649" s="186" t="s">
        <v>295</v>
      </c>
      <c r="O649" s="194">
        <v>35748.550000000003</v>
      </c>
      <c r="P649" s="194">
        <v>487433.12</v>
      </c>
      <c r="Q649" s="194">
        <v>20000</v>
      </c>
      <c r="R649" s="194">
        <v>0</v>
      </c>
      <c r="S649" s="194">
        <v>0</v>
      </c>
      <c r="T649" s="307">
        <f t="shared" si="321"/>
        <v>0</v>
      </c>
      <c r="U649" s="307">
        <f t="shared" si="316"/>
        <v>0</v>
      </c>
    </row>
    <row r="650" spans="1:21" s="200" customFormat="1" x14ac:dyDescent="0.2">
      <c r="B650" s="199"/>
      <c r="C650" s="199"/>
      <c r="D650" s="199"/>
      <c r="E650" s="199"/>
      <c r="F650" s="199"/>
      <c r="G650" s="199"/>
      <c r="H650" s="199"/>
      <c r="I650" s="208"/>
      <c r="J650" s="208"/>
      <c r="K650" s="208"/>
      <c r="L650" s="16"/>
      <c r="M650" s="195" t="s">
        <v>96</v>
      </c>
      <c r="N650" s="186" t="s">
        <v>297</v>
      </c>
      <c r="O650" s="194">
        <v>0</v>
      </c>
      <c r="P650" s="194">
        <v>132566.88</v>
      </c>
      <c r="Q650" s="194">
        <v>0</v>
      </c>
      <c r="R650" s="194">
        <v>0</v>
      </c>
      <c r="S650" s="194">
        <v>0</v>
      </c>
      <c r="T650" s="307">
        <v>0</v>
      </c>
      <c r="U650" s="307">
        <v>0</v>
      </c>
    </row>
    <row r="651" spans="1:21" s="183" customFormat="1" x14ac:dyDescent="0.2">
      <c r="B651" s="182"/>
      <c r="C651" s="182"/>
      <c r="D651" s="182"/>
      <c r="E651" s="182"/>
      <c r="F651" s="182"/>
      <c r="G651" s="182"/>
      <c r="H651" s="182"/>
      <c r="I651" s="208"/>
      <c r="J651" s="208"/>
      <c r="K651" s="208"/>
      <c r="L651" s="16"/>
      <c r="M651" s="184"/>
      <c r="N651" s="84"/>
      <c r="O651" s="146"/>
      <c r="P651" s="146"/>
      <c r="Q651" s="146"/>
      <c r="R651" s="115"/>
      <c r="S651" s="115"/>
      <c r="T651" s="307"/>
      <c r="U651" s="307"/>
    </row>
    <row r="652" spans="1:21" s="43" customFormat="1" ht="25.5" x14ac:dyDescent="0.2">
      <c r="B652" s="48"/>
      <c r="C652" s="48"/>
      <c r="D652" s="48"/>
      <c r="E652" s="48">
        <v>4</v>
      </c>
      <c r="F652" s="48">
        <v>5</v>
      </c>
      <c r="G652" s="48"/>
      <c r="H652" s="48"/>
      <c r="I652" s="208"/>
      <c r="J652" s="208">
        <v>9</v>
      </c>
      <c r="K652" s="208"/>
      <c r="L652" s="16" t="s">
        <v>182</v>
      </c>
      <c r="M652" s="83" t="s">
        <v>77</v>
      </c>
      <c r="N652" s="84" t="s">
        <v>174</v>
      </c>
      <c r="O652" s="115">
        <f t="shared" ref="O652:P652" si="335">SUM(O654)</f>
        <v>66702.33</v>
      </c>
      <c r="P652" s="115">
        <f t="shared" si="335"/>
        <v>620000</v>
      </c>
      <c r="Q652" s="115">
        <f t="shared" ref="Q652" si="336">SUM(Q654)</f>
        <v>20000</v>
      </c>
      <c r="R652" s="115"/>
      <c r="S652" s="115"/>
      <c r="T652" s="307"/>
      <c r="U652" s="307"/>
    </row>
    <row r="653" spans="1:21" s="43" customFormat="1" ht="38.25" x14ac:dyDescent="0.2">
      <c r="B653" s="48"/>
      <c r="C653" s="48"/>
      <c r="D653" s="48"/>
      <c r="E653" s="48">
        <v>4</v>
      </c>
      <c r="F653" s="48">
        <v>5</v>
      </c>
      <c r="G653" s="48"/>
      <c r="H653" s="48"/>
      <c r="I653" s="208"/>
      <c r="J653" s="208">
        <v>9</v>
      </c>
      <c r="K653" s="208"/>
      <c r="L653" s="16" t="s">
        <v>182</v>
      </c>
      <c r="M653" s="92" t="s">
        <v>81</v>
      </c>
      <c r="N653" s="70" t="s">
        <v>9</v>
      </c>
      <c r="O653" s="116">
        <f t="shared" ref="O653:Q653" si="337">SUM(O654)</f>
        <v>66702.33</v>
      </c>
      <c r="P653" s="116">
        <f t="shared" si="337"/>
        <v>620000</v>
      </c>
      <c r="Q653" s="116">
        <f t="shared" si="337"/>
        <v>20000</v>
      </c>
      <c r="R653" s="115">
        <v>0</v>
      </c>
      <c r="S653" s="115">
        <v>0</v>
      </c>
      <c r="T653" s="307">
        <f t="shared" si="321"/>
        <v>0</v>
      </c>
      <c r="U653" s="307">
        <f t="shared" si="316"/>
        <v>0</v>
      </c>
    </row>
    <row r="654" spans="1:21" s="43" customFormat="1" x14ac:dyDescent="0.2">
      <c r="B654" s="48"/>
      <c r="C654" s="48"/>
      <c r="D654" s="48"/>
      <c r="E654" s="48">
        <v>4</v>
      </c>
      <c r="F654" s="48">
        <v>5</v>
      </c>
      <c r="G654" s="48"/>
      <c r="H654" s="48"/>
      <c r="I654" s="208"/>
      <c r="J654" s="208">
        <v>9</v>
      </c>
      <c r="K654" s="208"/>
      <c r="L654" s="16" t="s">
        <v>182</v>
      </c>
      <c r="M654" s="83" t="s">
        <v>82</v>
      </c>
      <c r="N654" s="84" t="s">
        <v>176</v>
      </c>
      <c r="O654" s="115">
        <v>66702.33</v>
      </c>
      <c r="P654" s="115">
        <v>620000</v>
      </c>
      <c r="Q654" s="115">
        <v>20000</v>
      </c>
      <c r="R654" s="115"/>
      <c r="S654" s="115"/>
      <c r="T654" s="307"/>
      <c r="U654" s="307"/>
    </row>
    <row r="655" spans="1:21" s="43" customFormat="1" x14ac:dyDescent="0.2">
      <c r="I655" s="209"/>
      <c r="J655" s="209"/>
      <c r="K655" s="209"/>
      <c r="L655" s="16"/>
      <c r="M655" s="83"/>
      <c r="N655" s="84"/>
      <c r="O655" s="149"/>
      <c r="P655" s="149"/>
      <c r="Q655" s="149"/>
      <c r="R655" s="262"/>
      <c r="S655" s="262"/>
      <c r="T655" s="307"/>
      <c r="U655" s="307"/>
    </row>
    <row r="656" spans="1:21" s="47" customFormat="1" ht="38.25" x14ac:dyDescent="0.2">
      <c r="A656" s="53" t="s">
        <v>177</v>
      </c>
      <c r="I656" s="209"/>
      <c r="J656" s="209"/>
      <c r="K656" s="209"/>
      <c r="L656" s="31" t="s">
        <v>207</v>
      </c>
      <c r="M656" s="105"/>
      <c r="N656" s="106" t="s">
        <v>150</v>
      </c>
      <c r="O656" s="118">
        <f t="shared" ref="O656:P656" si="338">SUM(O658)</f>
        <v>0</v>
      </c>
      <c r="P656" s="118">
        <f t="shared" si="338"/>
        <v>20000</v>
      </c>
      <c r="Q656" s="118">
        <f t="shared" ref="Q656" si="339">SUM(Q658)</f>
        <v>20000</v>
      </c>
      <c r="R656" s="118">
        <f t="shared" ref="R656" si="340">SUM(R658)</f>
        <v>30000</v>
      </c>
      <c r="S656" s="118">
        <f t="shared" ref="S656" si="341">SUM(S658)</f>
        <v>30000</v>
      </c>
      <c r="T656" s="307">
        <f t="shared" si="321"/>
        <v>150</v>
      </c>
      <c r="U656" s="307">
        <f t="shared" si="316"/>
        <v>150</v>
      </c>
    </row>
    <row r="657" spans="1:21" s="43" customFormat="1" x14ac:dyDescent="0.2">
      <c r="I657" s="209"/>
      <c r="J657" s="209"/>
      <c r="K657" s="209"/>
      <c r="L657" s="16"/>
      <c r="M657" s="83"/>
      <c r="N657" s="84"/>
      <c r="O657" s="150"/>
      <c r="P657" s="150"/>
      <c r="Q657" s="150"/>
      <c r="R657" s="265"/>
      <c r="S657" s="265"/>
      <c r="T657" s="307"/>
      <c r="U657" s="307"/>
    </row>
    <row r="658" spans="1:21" s="43" customFormat="1" ht="25.5" x14ac:dyDescent="0.2">
      <c r="A658" s="54" t="s">
        <v>283</v>
      </c>
      <c r="I658" s="209"/>
      <c r="J658" s="209"/>
      <c r="K658" s="209"/>
      <c r="L658" s="66" t="s">
        <v>190</v>
      </c>
      <c r="M658" s="83"/>
      <c r="N658" s="109" t="s">
        <v>327</v>
      </c>
      <c r="O658" s="146">
        <f t="shared" ref="O658:P658" si="342">SUM(O664)</f>
        <v>0</v>
      </c>
      <c r="P658" s="146">
        <f t="shared" si="342"/>
        <v>20000</v>
      </c>
      <c r="Q658" s="146">
        <f t="shared" ref="Q658" si="343">SUM(Q664)</f>
        <v>20000</v>
      </c>
      <c r="R658" s="261">
        <f>SUM(R665)</f>
        <v>30000</v>
      </c>
      <c r="S658" s="261">
        <f>SUM(S665)</f>
        <v>30000</v>
      </c>
      <c r="T658" s="307">
        <f t="shared" si="321"/>
        <v>150</v>
      </c>
      <c r="U658" s="307">
        <f t="shared" si="316"/>
        <v>150</v>
      </c>
    </row>
    <row r="659" spans="1:21" s="43" customFormat="1" x14ac:dyDescent="0.2">
      <c r="I659" s="209"/>
      <c r="J659" s="209"/>
      <c r="K659" s="209"/>
      <c r="L659" s="16"/>
      <c r="M659" s="83"/>
      <c r="N659" s="84"/>
      <c r="O659" s="150"/>
      <c r="P659" s="150"/>
      <c r="Q659" s="150"/>
      <c r="R659" s="265"/>
      <c r="S659" s="265"/>
      <c r="T659" s="307"/>
      <c r="U659" s="307"/>
    </row>
    <row r="660" spans="1:21" s="183" customFormat="1" x14ac:dyDescent="0.2">
      <c r="I660" s="209"/>
      <c r="J660" s="209"/>
      <c r="K660" s="209"/>
      <c r="L660" s="16"/>
      <c r="M660" s="184"/>
      <c r="N660" s="186" t="s">
        <v>293</v>
      </c>
      <c r="O660" s="194">
        <f t="shared" ref="O660:S660" si="344">SUM(O661:O662)</f>
        <v>0</v>
      </c>
      <c r="P660" s="194">
        <f t="shared" si="344"/>
        <v>20000</v>
      </c>
      <c r="Q660" s="194">
        <f t="shared" si="344"/>
        <v>20000</v>
      </c>
      <c r="R660" s="194">
        <f t="shared" si="344"/>
        <v>30000</v>
      </c>
      <c r="S660" s="194">
        <f t="shared" si="344"/>
        <v>30000</v>
      </c>
      <c r="T660" s="307">
        <f t="shared" si="321"/>
        <v>150</v>
      </c>
      <c r="U660" s="307">
        <f t="shared" si="316"/>
        <v>150</v>
      </c>
    </row>
    <row r="661" spans="1:21" s="183" customFormat="1" x14ac:dyDescent="0.2">
      <c r="I661" s="209"/>
      <c r="J661" s="209"/>
      <c r="K661" s="209"/>
      <c r="L661" s="16"/>
      <c r="M661" s="195" t="s">
        <v>77</v>
      </c>
      <c r="N661" s="186" t="s">
        <v>296</v>
      </c>
      <c r="O661" s="194">
        <v>0</v>
      </c>
      <c r="P661" s="194">
        <v>10500</v>
      </c>
      <c r="Q661" s="194">
        <v>10500</v>
      </c>
      <c r="R661" s="194">
        <v>30000</v>
      </c>
      <c r="S661" s="194">
        <v>0</v>
      </c>
      <c r="T661" s="307">
        <f t="shared" si="321"/>
        <v>285.71428571428572</v>
      </c>
      <c r="U661" s="307">
        <f t="shared" si="316"/>
        <v>0</v>
      </c>
    </row>
    <row r="662" spans="1:21" s="212" customFormat="1" x14ac:dyDescent="0.2">
      <c r="L662" s="16"/>
      <c r="M662" s="195" t="s">
        <v>34</v>
      </c>
      <c r="N662" s="186" t="s">
        <v>295</v>
      </c>
      <c r="O662" s="194">
        <v>0</v>
      </c>
      <c r="P662" s="194">
        <v>9500</v>
      </c>
      <c r="Q662" s="194">
        <v>9500</v>
      </c>
      <c r="R662" s="194">
        <v>0</v>
      </c>
      <c r="S662" s="194">
        <v>30000</v>
      </c>
      <c r="T662" s="307">
        <f t="shared" si="321"/>
        <v>0</v>
      </c>
      <c r="U662" s="307">
        <f t="shared" si="316"/>
        <v>315.78947368421052</v>
      </c>
    </row>
    <row r="663" spans="1:21" s="183" customFormat="1" x14ac:dyDescent="0.2">
      <c r="I663" s="209"/>
      <c r="J663" s="209"/>
      <c r="K663" s="209"/>
      <c r="L663" s="16"/>
      <c r="M663" s="184"/>
      <c r="N663" s="84"/>
      <c r="O663" s="150"/>
      <c r="P663" s="150"/>
      <c r="Q663" s="150"/>
      <c r="R663" s="265"/>
      <c r="S663" s="265"/>
      <c r="T663" s="307"/>
      <c r="U663" s="307"/>
    </row>
    <row r="664" spans="1:21" s="43" customFormat="1" ht="25.5" x14ac:dyDescent="0.2">
      <c r="B664" s="48"/>
      <c r="C664" s="48"/>
      <c r="D664" s="48"/>
      <c r="E664" s="48">
        <v>4</v>
      </c>
      <c r="F664" s="48">
        <v>5</v>
      </c>
      <c r="G664" s="48"/>
      <c r="H664" s="48"/>
      <c r="I664" s="208"/>
      <c r="J664" s="208"/>
      <c r="K664" s="208"/>
      <c r="L664" s="16" t="s">
        <v>190</v>
      </c>
      <c r="M664" s="83" t="s">
        <v>77</v>
      </c>
      <c r="N664" s="84" t="s">
        <v>174</v>
      </c>
      <c r="O664" s="115">
        <f t="shared" ref="O664:Q665" si="345">SUM(O665)</f>
        <v>0</v>
      </c>
      <c r="P664" s="115">
        <f t="shared" si="345"/>
        <v>20000</v>
      </c>
      <c r="Q664" s="115">
        <f t="shared" si="345"/>
        <v>20000</v>
      </c>
      <c r="R664" s="115"/>
      <c r="S664" s="115"/>
      <c r="T664" s="307"/>
      <c r="U664" s="307"/>
    </row>
    <row r="665" spans="1:21" s="43" customFormat="1" ht="38.25" x14ac:dyDescent="0.2">
      <c r="B665" s="48"/>
      <c r="C665" s="48"/>
      <c r="D665" s="48"/>
      <c r="E665" s="48">
        <v>4</v>
      </c>
      <c r="F665" s="48">
        <v>5</v>
      </c>
      <c r="G665" s="48"/>
      <c r="H665" s="48"/>
      <c r="I665" s="208"/>
      <c r="J665" s="208"/>
      <c r="K665" s="208"/>
      <c r="L665" s="16" t="s">
        <v>190</v>
      </c>
      <c r="M665" s="92" t="s">
        <v>81</v>
      </c>
      <c r="N665" s="70" t="s">
        <v>9</v>
      </c>
      <c r="O665" s="116">
        <f t="shared" si="345"/>
        <v>0</v>
      </c>
      <c r="P665" s="116">
        <f t="shared" si="345"/>
        <v>20000</v>
      </c>
      <c r="Q665" s="116">
        <f t="shared" si="345"/>
        <v>20000</v>
      </c>
      <c r="R665" s="115">
        <v>30000</v>
      </c>
      <c r="S665" s="115">
        <v>30000</v>
      </c>
      <c r="T665" s="307">
        <f t="shared" si="321"/>
        <v>150</v>
      </c>
      <c r="U665" s="307">
        <f t="shared" si="316"/>
        <v>150</v>
      </c>
    </row>
    <row r="666" spans="1:21" s="43" customFormat="1" x14ac:dyDescent="0.2">
      <c r="B666" s="48"/>
      <c r="C666" s="48"/>
      <c r="D666" s="48"/>
      <c r="E666" s="48">
        <v>4</v>
      </c>
      <c r="F666" s="48">
        <v>5</v>
      </c>
      <c r="G666" s="48"/>
      <c r="H666" s="48"/>
      <c r="I666" s="208"/>
      <c r="J666" s="208"/>
      <c r="K666" s="208"/>
      <c r="L666" s="16" t="s">
        <v>190</v>
      </c>
      <c r="M666" s="83" t="s">
        <v>82</v>
      </c>
      <c r="N666" s="84" t="s">
        <v>176</v>
      </c>
      <c r="O666" s="115">
        <v>0</v>
      </c>
      <c r="P666" s="115">
        <v>20000</v>
      </c>
      <c r="Q666" s="115">
        <v>20000</v>
      </c>
      <c r="R666" s="115"/>
      <c r="S666" s="115"/>
      <c r="T666" s="307"/>
      <c r="U666" s="307"/>
    </row>
    <row r="667" spans="1:21" s="135" customFormat="1" x14ac:dyDescent="0.2">
      <c r="B667" s="133"/>
      <c r="C667" s="133"/>
      <c r="D667" s="133"/>
      <c r="E667" s="133"/>
      <c r="F667" s="133"/>
      <c r="G667" s="133"/>
      <c r="H667" s="133"/>
      <c r="I667" s="208"/>
      <c r="J667" s="208"/>
      <c r="K667" s="208"/>
      <c r="L667" s="16"/>
      <c r="M667" s="134"/>
      <c r="N667" s="84"/>
      <c r="O667" s="146"/>
      <c r="P667" s="146"/>
      <c r="Q667" s="146"/>
      <c r="R667" s="115"/>
      <c r="S667" s="115"/>
      <c r="T667" s="307"/>
      <c r="U667" s="307"/>
    </row>
    <row r="668" spans="1:21" s="46" customFormat="1" ht="38.25" x14ac:dyDescent="0.2">
      <c r="A668" s="53" t="s">
        <v>200</v>
      </c>
      <c r="I668" s="209"/>
      <c r="J668" s="209"/>
      <c r="K668" s="209"/>
      <c r="L668" s="31" t="s">
        <v>207</v>
      </c>
      <c r="M668" s="105"/>
      <c r="N668" s="106" t="s">
        <v>150</v>
      </c>
      <c r="O668" s="118">
        <f t="shared" ref="O668:P668" si="346">SUM(O670)</f>
        <v>0</v>
      </c>
      <c r="P668" s="118">
        <f t="shared" si="346"/>
        <v>200000</v>
      </c>
      <c r="Q668" s="118">
        <f t="shared" ref="Q668" si="347">SUM(Q670)</f>
        <v>280000</v>
      </c>
      <c r="R668" s="118">
        <f t="shared" ref="R668" si="348">SUM(R670)</f>
        <v>255000</v>
      </c>
      <c r="S668" s="118">
        <f t="shared" ref="S668" si="349">SUM(S670)</f>
        <v>100000</v>
      </c>
      <c r="T668" s="307">
        <f t="shared" si="321"/>
        <v>91.071428571428569</v>
      </c>
      <c r="U668" s="307">
        <f t="shared" ref="U668:U714" si="350">S668/Q668*100</f>
        <v>35.714285714285715</v>
      </c>
    </row>
    <row r="669" spans="1:21" s="161" customFormat="1" x14ac:dyDescent="0.2">
      <c r="A669" s="53"/>
      <c r="I669" s="209"/>
      <c r="J669" s="209"/>
      <c r="K669" s="209"/>
      <c r="L669" s="31"/>
      <c r="M669" s="105"/>
      <c r="N669" s="106"/>
      <c r="O669" s="146"/>
      <c r="P669" s="146"/>
      <c r="Q669" s="146"/>
      <c r="R669" s="118"/>
      <c r="S669" s="118"/>
      <c r="T669" s="307"/>
      <c r="U669" s="307"/>
    </row>
    <row r="670" spans="1:21" s="46" customFormat="1" ht="38.25" x14ac:dyDescent="0.2">
      <c r="A670" s="54" t="s">
        <v>284</v>
      </c>
      <c r="I670" s="209"/>
      <c r="J670" s="209"/>
      <c r="K670" s="209"/>
      <c r="L670" s="66" t="s">
        <v>190</v>
      </c>
      <c r="M670" s="83"/>
      <c r="N670" s="304" t="s">
        <v>337</v>
      </c>
      <c r="O670" s="146">
        <f t="shared" ref="O670:P670" si="351">SUM(O676)</f>
        <v>0</v>
      </c>
      <c r="P670" s="261">
        <f t="shared" si="351"/>
        <v>200000</v>
      </c>
      <c r="Q670" s="261">
        <f t="shared" ref="Q670" si="352">SUM(Q676)</f>
        <v>280000</v>
      </c>
      <c r="R670" s="261">
        <f>SUM(R677)</f>
        <v>255000</v>
      </c>
      <c r="S670" s="261">
        <f>SUM(S677)</f>
        <v>100000</v>
      </c>
      <c r="T670" s="307">
        <f t="shared" si="321"/>
        <v>91.071428571428569</v>
      </c>
      <c r="U670" s="307">
        <f t="shared" si="350"/>
        <v>35.714285714285715</v>
      </c>
    </row>
    <row r="671" spans="1:21" s="183" customFormat="1" x14ac:dyDescent="0.2">
      <c r="A671" s="54"/>
      <c r="I671" s="209"/>
      <c r="J671" s="209"/>
      <c r="K671" s="209"/>
      <c r="L671" s="16"/>
      <c r="M671" s="184"/>
      <c r="N671" s="109"/>
      <c r="O671" s="146"/>
      <c r="P671" s="146"/>
      <c r="Q671" s="146"/>
      <c r="R671" s="261"/>
      <c r="S671" s="261"/>
      <c r="T671" s="307"/>
      <c r="U671" s="307"/>
    </row>
    <row r="672" spans="1:21" s="177" customFormat="1" x14ac:dyDescent="0.2">
      <c r="A672" s="54"/>
      <c r="I672" s="209"/>
      <c r="J672" s="209"/>
      <c r="K672" s="209"/>
      <c r="L672" s="16"/>
      <c r="M672" s="178"/>
      <c r="N672" s="186" t="s">
        <v>293</v>
      </c>
      <c r="O672" s="194">
        <f t="shared" ref="O672:S672" si="353">SUM(O673:O674)</f>
        <v>0</v>
      </c>
      <c r="P672" s="194">
        <f t="shared" si="353"/>
        <v>200000</v>
      </c>
      <c r="Q672" s="194">
        <f t="shared" si="353"/>
        <v>280000</v>
      </c>
      <c r="R672" s="194">
        <f t="shared" si="353"/>
        <v>255000</v>
      </c>
      <c r="S672" s="194">
        <f t="shared" si="353"/>
        <v>100000</v>
      </c>
      <c r="T672" s="307">
        <f t="shared" si="321"/>
        <v>91.071428571428569</v>
      </c>
      <c r="U672" s="307">
        <f t="shared" si="350"/>
        <v>35.714285714285715</v>
      </c>
    </row>
    <row r="673" spans="1:21" s="211" customFormat="1" x14ac:dyDescent="0.2">
      <c r="A673" s="54"/>
      <c r="L673" s="16"/>
      <c r="M673" s="195" t="s">
        <v>34</v>
      </c>
      <c r="N673" s="186" t="s">
        <v>295</v>
      </c>
      <c r="O673" s="194">
        <v>0</v>
      </c>
      <c r="P673" s="194">
        <v>200000</v>
      </c>
      <c r="Q673" s="194">
        <v>280000</v>
      </c>
      <c r="R673" s="194">
        <v>255000</v>
      </c>
      <c r="S673" s="194">
        <v>100000</v>
      </c>
      <c r="T673" s="307">
        <f t="shared" si="321"/>
        <v>91.071428571428569</v>
      </c>
      <c r="U673" s="307">
        <f t="shared" si="350"/>
        <v>35.714285714285715</v>
      </c>
    </row>
    <row r="674" spans="1:21" s="183" customFormat="1" x14ac:dyDescent="0.2">
      <c r="A674" s="54"/>
      <c r="I674" s="209"/>
      <c r="J674" s="209"/>
      <c r="K674" s="209"/>
      <c r="L674" s="16"/>
      <c r="M674" s="195" t="s">
        <v>96</v>
      </c>
      <c r="N674" s="193" t="s">
        <v>297</v>
      </c>
      <c r="O674" s="194">
        <v>0</v>
      </c>
      <c r="P674" s="194">
        <v>0</v>
      </c>
      <c r="Q674" s="194">
        <v>0</v>
      </c>
      <c r="R674" s="194">
        <v>0</v>
      </c>
      <c r="S674" s="194">
        <v>0</v>
      </c>
      <c r="T674" s="307">
        <v>0</v>
      </c>
      <c r="U674" s="307">
        <v>0</v>
      </c>
    </row>
    <row r="675" spans="1:21" s="183" customFormat="1" x14ac:dyDescent="0.2">
      <c r="A675" s="54"/>
      <c r="I675" s="209"/>
      <c r="J675" s="209"/>
      <c r="K675" s="209"/>
      <c r="L675" s="16"/>
      <c r="M675" s="184"/>
      <c r="N675" s="109"/>
      <c r="O675" s="146"/>
      <c r="P675" s="146"/>
      <c r="Q675" s="146"/>
      <c r="R675" s="261"/>
      <c r="S675" s="261"/>
      <c r="T675" s="307"/>
      <c r="U675" s="307"/>
    </row>
    <row r="676" spans="1:21" s="46" customFormat="1" ht="25.5" x14ac:dyDescent="0.2">
      <c r="B676" s="48"/>
      <c r="C676" s="48"/>
      <c r="D676" s="48"/>
      <c r="E676" s="48"/>
      <c r="F676" s="48">
        <v>5</v>
      </c>
      <c r="G676" s="48"/>
      <c r="H676" s="48"/>
      <c r="I676" s="208"/>
      <c r="J676" s="208">
        <v>9</v>
      </c>
      <c r="K676" s="208"/>
      <c r="L676" s="16" t="s">
        <v>190</v>
      </c>
      <c r="M676" s="83" t="s">
        <v>77</v>
      </c>
      <c r="N676" s="84" t="s">
        <v>174</v>
      </c>
      <c r="O676" s="115">
        <f t="shared" ref="O676:Q677" si="354">SUM(O677)</f>
        <v>0</v>
      </c>
      <c r="P676" s="115">
        <f t="shared" si="354"/>
        <v>200000</v>
      </c>
      <c r="Q676" s="115">
        <f t="shared" si="354"/>
        <v>280000</v>
      </c>
      <c r="R676" s="115"/>
      <c r="S676" s="115"/>
      <c r="T676" s="307"/>
      <c r="U676" s="307"/>
    </row>
    <row r="677" spans="1:21" s="46" customFormat="1" ht="38.25" x14ac:dyDescent="0.2">
      <c r="B677" s="48"/>
      <c r="C677" s="48"/>
      <c r="D677" s="48"/>
      <c r="E677" s="48"/>
      <c r="F677" s="48">
        <v>5</v>
      </c>
      <c r="G677" s="48"/>
      <c r="H677" s="48"/>
      <c r="I677" s="208"/>
      <c r="J677" s="208">
        <v>9</v>
      </c>
      <c r="K677" s="208"/>
      <c r="L677" s="16" t="s">
        <v>190</v>
      </c>
      <c r="M677" s="92" t="s">
        <v>81</v>
      </c>
      <c r="N677" s="70" t="s">
        <v>9</v>
      </c>
      <c r="O677" s="116">
        <f t="shared" si="354"/>
        <v>0</v>
      </c>
      <c r="P677" s="116">
        <f t="shared" si="354"/>
        <v>200000</v>
      </c>
      <c r="Q677" s="116">
        <f t="shared" si="354"/>
        <v>280000</v>
      </c>
      <c r="R677" s="115">
        <v>255000</v>
      </c>
      <c r="S677" s="115">
        <v>100000</v>
      </c>
      <c r="T677" s="307">
        <f t="shared" ref="T677:T739" si="355">R677/Q677*100</f>
        <v>91.071428571428569</v>
      </c>
      <c r="U677" s="307">
        <f t="shared" si="350"/>
        <v>35.714285714285715</v>
      </c>
    </row>
    <row r="678" spans="1:21" s="46" customFormat="1" x14ac:dyDescent="0.2">
      <c r="B678" s="48"/>
      <c r="C678" s="48"/>
      <c r="D678" s="48"/>
      <c r="E678" s="48"/>
      <c r="F678" s="48">
        <v>5</v>
      </c>
      <c r="G678" s="48"/>
      <c r="H678" s="48"/>
      <c r="I678" s="208"/>
      <c r="J678" s="208">
        <v>9</v>
      </c>
      <c r="K678" s="208"/>
      <c r="L678" s="16" t="s">
        <v>190</v>
      </c>
      <c r="M678" s="83" t="s">
        <v>82</v>
      </c>
      <c r="N678" s="84" t="s">
        <v>176</v>
      </c>
      <c r="O678" s="115">
        <v>0</v>
      </c>
      <c r="P678" s="115">
        <v>200000</v>
      </c>
      <c r="Q678" s="115">
        <v>280000</v>
      </c>
      <c r="R678" s="115"/>
      <c r="S678" s="115"/>
      <c r="T678" s="307"/>
      <c r="U678" s="307"/>
    </row>
    <row r="679" spans="1:21" s="56" customFormat="1" x14ac:dyDescent="0.2">
      <c r="B679" s="57"/>
      <c r="C679" s="57"/>
      <c r="D679" s="57"/>
      <c r="E679" s="57"/>
      <c r="F679" s="57"/>
      <c r="G679" s="57"/>
      <c r="H679" s="57"/>
      <c r="I679" s="208"/>
      <c r="J679" s="208"/>
      <c r="K679" s="208"/>
      <c r="L679" s="16"/>
      <c r="M679" s="83"/>
      <c r="N679" s="84"/>
      <c r="O679" s="146"/>
      <c r="P679" s="146"/>
      <c r="Q679" s="146"/>
      <c r="R679" s="115"/>
      <c r="S679" s="115"/>
      <c r="T679" s="307"/>
      <c r="U679" s="307"/>
    </row>
    <row r="680" spans="1:21" s="46" customFormat="1" ht="38.25" x14ac:dyDescent="0.2">
      <c r="A680" s="53" t="s">
        <v>155</v>
      </c>
      <c r="I680" s="209"/>
      <c r="J680" s="209"/>
      <c r="K680" s="209"/>
      <c r="L680" s="31" t="s">
        <v>207</v>
      </c>
      <c r="M680" s="105"/>
      <c r="N680" s="106" t="s">
        <v>150</v>
      </c>
      <c r="O680" s="118">
        <f t="shared" ref="O680:P680" si="356">SUM(O682)</f>
        <v>0</v>
      </c>
      <c r="P680" s="118">
        <f t="shared" si="356"/>
        <v>200000</v>
      </c>
      <c r="Q680" s="118">
        <f t="shared" ref="Q680" si="357">SUM(Q682)</f>
        <v>200000</v>
      </c>
      <c r="R680" s="118">
        <f t="shared" ref="R680" si="358">SUM(R682)</f>
        <v>100000</v>
      </c>
      <c r="S680" s="118">
        <f t="shared" ref="S680" si="359">SUM(S682)</f>
        <v>65000</v>
      </c>
      <c r="T680" s="307">
        <f t="shared" si="355"/>
        <v>50</v>
      </c>
      <c r="U680" s="307">
        <f t="shared" si="350"/>
        <v>32.5</v>
      </c>
    </row>
    <row r="681" spans="1:21" s="161" customFormat="1" x14ac:dyDescent="0.2">
      <c r="A681" s="53"/>
      <c r="I681" s="209"/>
      <c r="J681" s="209"/>
      <c r="K681" s="209"/>
      <c r="L681" s="31"/>
      <c r="M681" s="105"/>
      <c r="N681" s="106"/>
      <c r="O681" s="146"/>
      <c r="P681" s="146"/>
      <c r="Q681" s="146"/>
      <c r="R681" s="118"/>
      <c r="S681" s="118"/>
      <c r="T681" s="307"/>
      <c r="U681" s="307"/>
    </row>
    <row r="682" spans="1:21" s="46" customFormat="1" ht="38.25" x14ac:dyDescent="0.2">
      <c r="A682" s="54" t="s">
        <v>285</v>
      </c>
      <c r="I682" s="209"/>
      <c r="J682" s="209"/>
      <c r="K682" s="209"/>
      <c r="L682" s="66" t="s">
        <v>190</v>
      </c>
      <c r="M682" s="83"/>
      <c r="N682" s="109" t="s">
        <v>335</v>
      </c>
      <c r="O682" s="146">
        <f t="shared" ref="O682:P682" si="360">SUM(O688)</f>
        <v>0</v>
      </c>
      <c r="P682" s="261">
        <f t="shared" si="360"/>
        <v>200000</v>
      </c>
      <c r="Q682" s="261">
        <f t="shared" ref="Q682" si="361">SUM(Q688)</f>
        <v>200000</v>
      </c>
      <c r="R682" s="261">
        <f>SUM(R689)</f>
        <v>100000</v>
      </c>
      <c r="S682" s="261">
        <f>SUM(S689)</f>
        <v>65000</v>
      </c>
      <c r="T682" s="307">
        <f t="shared" si="355"/>
        <v>50</v>
      </c>
      <c r="U682" s="307">
        <f t="shared" si="350"/>
        <v>32.5</v>
      </c>
    </row>
    <row r="683" spans="1:21" s="177" customFormat="1" x14ac:dyDescent="0.2">
      <c r="A683" s="54"/>
      <c r="I683" s="209"/>
      <c r="J683" s="209"/>
      <c r="K683" s="209"/>
      <c r="L683" s="16"/>
      <c r="M683" s="178"/>
      <c r="N683" s="109"/>
      <c r="O683" s="146"/>
      <c r="P683" s="146"/>
      <c r="Q683" s="146"/>
      <c r="R683" s="261"/>
      <c r="S683" s="261"/>
      <c r="T683" s="307"/>
      <c r="U683" s="307"/>
    </row>
    <row r="684" spans="1:21" s="183" customFormat="1" x14ac:dyDescent="0.2">
      <c r="A684" s="54"/>
      <c r="I684" s="209"/>
      <c r="J684" s="209"/>
      <c r="K684" s="209"/>
      <c r="L684" s="16"/>
      <c r="M684" s="184"/>
      <c r="N684" s="186" t="s">
        <v>293</v>
      </c>
      <c r="O684" s="194">
        <f t="shared" ref="O684:S684" si="362">SUM(O685:O686)</f>
        <v>0</v>
      </c>
      <c r="P684" s="194">
        <f t="shared" si="362"/>
        <v>200000</v>
      </c>
      <c r="Q684" s="194">
        <f t="shared" si="362"/>
        <v>200000</v>
      </c>
      <c r="R684" s="194">
        <f t="shared" si="362"/>
        <v>100000</v>
      </c>
      <c r="S684" s="194">
        <f t="shared" si="362"/>
        <v>65000</v>
      </c>
      <c r="T684" s="307">
        <f t="shared" si="355"/>
        <v>50</v>
      </c>
      <c r="U684" s="307">
        <f t="shared" si="350"/>
        <v>32.5</v>
      </c>
    </row>
    <row r="685" spans="1:21" s="211" customFormat="1" x14ac:dyDescent="0.2">
      <c r="A685" s="54"/>
      <c r="L685" s="16"/>
      <c r="M685" s="195" t="s">
        <v>34</v>
      </c>
      <c r="N685" s="186" t="s">
        <v>295</v>
      </c>
      <c r="O685" s="194">
        <v>0</v>
      </c>
      <c r="P685" s="194">
        <v>150000</v>
      </c>
      <c r="Q685" s="194">
        <v>150000</v>
      </c>
      <c r="R685" s="194">
        <v>65000</v>
      </c>
      <c r="S685" s="194">
        <v>65000</v>
      </c>
      <c r="T685" s="307">
        <f t="shared" si="355"/>
        <v>43.333333333333336</v>
      </c>
      <c r="U685" s="307">
        <f t="shared" si="350"/>
        <v>43.333333333333336</v>
      </c>
    </row>
    <row r="686" spans="1:21" s="183" customFormat="1" x14ac:dyDescent="0.2">
      <c r="A686" s="54"/>
      <c r="I686" s="209"/>
      <c r="J686" s="209"/>
      <c r="K686" s="209"/>
      <c r="L686" s="16"/>
      <c r="M686" s="195" t="s">
        <v>96</v>
      </c>
      <c r="N686" s="193" t="s">
        <v>297</v>
      </c>
      <c r="O686" s="194">
        <v>0</v>
      </c>
      <c r="P686" s="194">
        <v>50000</v>
      </c>
      <c r="Q686" s="194">
        <v>50000</v>
      </c>
      <c r="R686" s="194">
        <v>35000</v>
      </c>
      <c r="S686" s="194">
        <v>0</v>
      </c>
      <c r="T686" s="307">
        <f t="shared" si="355"/>
        <v>70</v>
      </c>
      <c r="U686" s="307">
        <f t="shared" si="350"/>
        <v>0</v>
      </c>
    </row>
    <row r="687" spans="1:21" s="183" customFormat="1" x14ac:dyDescent="0.2">
      <c r="A687" s="54"/>
      <c r="I687" s="209"/>
      <c r="J687" s="209"/>
      <c r="K687" s="209"/>
      <c r="L687" s="16"/>
      <c r="M687" s="195"/>
      <c r="N687" s="193"/>
      <c r="O687" s="146"/>
      <c r="P687" s="146"/>
      <c r="Q687" s="146"/>
      <c r="R687" s="261"/>
      <c r="S687" s="261"/>
      <c r="T687" s="307"/>
      <c r="U687" s="307"/>
    </row>
    <row r="688" spans="1:21" s="43" customFormat="1" ht="25.5" x14ac:dyDescent="0.2">
      <c r="B688" s="48"/>
      <c r="C688" s="48"/>
      <c r="D688" s="48"/>
      <c r="E688" s="48"/>
      <c r="F688" s="48">
        <v>5</v>
      </c>
      <c r="G688" s="48"/>
      <c r="H688" s="48"/>
      <c r="I688" s="208"/>
      <c r="J688" s="208">
        <v>9</v>
      </c>
      <c r="K688" s="208"/>
      <c r="L688" s="16" t="s">
        <v>190</v>
      </c>
      <c r="M688" s="83" t="s">
        <v>77</v>
      </c>
      <c r="N688" s="84" t="s">
        <v>174</v>
      </c>
      <c r="O688" s="115">
        <f t="shared" ref="O688:Q689" si="363">SUM(O689)</f>
        <v>0</v>
      </c>
      <c r="P688" s="115">
        <f t="shared" si="363"/>
        <v>200000</v>
      </c>
      <c r="Q688" s="115">
        <f t="shared" si="363"/>
        <v>200000</v>
      </c>
      <c r="R688" s="115"/>
      <c r="S688" s="115"/>
      <c r="T688" s="307"/>
      <c r="U688" s="307"/>
    </row>
    <row r="689" spans="1:22" s="43" customFormat="1" ht="38.25" x14ac:dyDescent="0.2">
      <c r="B689" s="48"/>
      <c r="C689" s="48"/>
      <c r="D689" s="48"/>
      <c r="E689" s="48"/>
      <c r="F689" s="48">
        <v>5</v>
      </c>
      <c r="G689" s="48"/>
      <c r="H689" s="48"/>
      <c r="I689" s="208"/>
      <c r="J689" s="208">
        <v>9</v>
      </c>
      <c r="K689" s="208"/>
      <c r="L689" s="16" t="s">
        <v>190</v>
      </c>
      <c r="M689" s="92" t="s">
        <v>81</v>
      </c>
      <c r="N689" s="70" t="s">
        <v>9</v>
      </c>
      <c r="O689" s="116">
        <f t="shared" si="363"/>
        <v>0</v>
      </c>
      <c r="P689" s="116">
        <f t="shared" si="363"/>
        <v>200000</v>
      </c>
      <c r="Q689" s="116">
        <f t="shared" si="363"/>
        <v>200000</v>
      </c>
      <c r="R689" s="115">
        <v>100000</v>
      </c>
      <c r="S689" s="115">
        <v>65000</v>
      </c>
      <c r="T689" s="307">
        <f t="shared" si="355"/>
        <v>50</v>
      </c>
      <c r="U689" s="307">
        <f t="shared" si="350"/>
        <v>32.5</v>
      </c>
      <c r="V689" s="222"/>
    </row>
    <row r="690" spans="1:22" s="43" customFormat="1" x14ac:dyDescent="0.2">
      <c r="B690" s="48"/>
      <c r="C690" s="48"/>
      <c r="D690" s="48"/>
      <c r="E690" s="48"/>
      <c r="F690" s="48">
        <v>5</v>
      </c>
      <c r="G690" s="48"/>
      <c r="H690" s="48"/>
      <c r="I690" s="208"/>
      <c r="J690" s="208">
        <v>9</v>
      </c>
      <c r="K690" s="208"/>
      <c r="L690" s="16" t="s">
        <v>190</v>
      </c>
      <c r="M690" s="83" t="s">
        <v>82</v>
      </c>
      <c r="N690" s="84" t="s">
        <v>176</v>
      </c>
      <c r="O690" s="115">
        <v>0</v>
      </c>
      <c r="P690" s="115">
        <v>200000</v>
      </c>
      <c r="Q690" s="115">
        <v>200000</v>
      </c>
      <c r="R690" s="115"/>
      <c r="S690" s="115"/>
      <c r="T690" s="307"/>
      <c r="U690" s="307"/>
    </row>
    <row r="691" spans="1:22" s="335" customFormat="1" x14ac:dyDescent="0.2">
      <c r="B691" s="334"/>
      <c r="C691" s="334"/>
      <c r="D691" s="334"/>
      <c r="E691" s="334"/>
      <c r="F691" s="334"/>
      <c r="G691" s="334"/>
      <c r="H691" s="334"/>
      <c r="I691" s="334"/>
      <c r="J691" s="334"/>
      <c r="K691" s="334"/>
      <c r="L691" s="16"/>
      <c r="M691" s="336"/>
      <c r="N691" s="337"/>
      <c r="O691" s="115"/>
      <c r="P691" s="115"/>
      <c r="Q691" s="115"/>
      <c r="R691" s="115"/>
      <c r="S691" s="115"/>
      <c r="T691" s="307"/>
      <c r="U691" s="307"/>
    </row>
    <row r="692" spans="1:22" s="335" customFormat="1" ht="25.5" x14ac:dyDescent="0.2">
      <c r="A692" s="53" t="s">
        <v>155</v>
      </c>
      <c r="L692" s="31" t="s">
        <v>206</v>
      </c>
      <c r="M692" s="105"/>
      <c r="N692" s="106" t="s">
        <v>148</v>
      </c>
      <c r="O692" s="118">
        <v>0</v>
      </c>
      <c r="P692" s="118">
        <v>0</v>
      </c>
      <c r="Q692" s="118">
        <f>SUM(Q694)</f>
        <v>200000</v>
      </c>
      <c r="R692" s="118">
        <f t="shared" ref="R692:S692" si="364">SUM(R694)</f>
        <v>100000</v>
      </c>
      <c r="S692" s="118">
        <f t="shared" si="364"/>
        <v>100000</v>
      </c>
      <c r="T692" s="307">
        <f t="shared" si="355"/>
        <v>50</v>
      </c>
      <c r="U692" s="307">
        <f t="shared" si="350"/>
        <v>50</v>
      </c>
    </row>
    <row r="693" spans="1:22" s="335" customFormat="1" x14ac:dyDescent="0.2">
      <c r="A693" s="53"/>
      <c r="L693" s="31"/>
      <c r="M693" s="105"/>
      <c r="N693" s="106"/>
      <c r="O693" s="115"/>
      <c r="P693" s="115"/>
      <c r="Q693" s="115"/>
      <c r="R693" s="115"/>
      <c r="S693" s="115"/>
      <c r="T693" s="307"/>
      <c r="U693" s="307"/>
    </row>
    <row r="694" spans="1:22" s="335" customFormat="1" ht="38.25" x14ac:dyDescent="0.2">
      <c r="A694" s="54" t="s">
        <v>359</v>
      </c>
      <c r="L694" s="66" t="s">
        <v>190</v>
      </c>
      <c r="M694" s="336"/>
      <c r="N694" s="109" t="s">
        <v>362</v>
      </c>
      <c r="O694" s="261">
        <v>0</v>
      </c>
      <c r="P694" s="261">
        <v>0</v>
      </c>
      <c r="Q694" s="261">
        <f>SUM(Q700)</f>
        <v>200000</v>
      </c>
      <c r="R694" s="261">
        <f>SUM(R701)</f>
        <v>100000</v>
      </c>
      <c r="S694" s="261">
        <f>SUM(S701)</f>
        <v>100000</v>
      </c>
      <c r="T694" s="307">
        <f t="shared" si="355"/>
        <v>50</v>
      </c>
      <c r="U694" s="307">
        <f t="shared" si="350"/>
        <v>50</v>
      </c>
    </row>
    <row r="695" spans="1:22" s="335" customFormat="1" x14ac:dyDescent="0.2">
      <c r="A695" s="54"/>
      <c r="L695" s="16"/>
      <c r="M695" s="336"/>
      <c r="N695" s="109"/>
      <c r="O695" s="118"/>
      <c r="P695" s="118"/>
      <c r="Q695" s="118"/>
      <c r="R695" s="115"/>
      <c r="S695" s="115"/>
      <c r="T695" s="307"/>
      <c r="U695" s="307"/>
    </row>
    <row r="696" spans="1:22" s="335" customFormat="1" x14ac:dyDescent="0.2">
      <c r="A696" s="54"/>
      <c r="L696" s="16"/>
      <c r="M696" s="336"/>
      <c r="N696" s="186" t="s">
        <v>293</v>
      </c>
      <c r="O696" s="194">
        <v>0</v>
      </c>
      <c r="P696" s="194">
        <v>0</v>
      </c>
      <c r="Q696" s="194">
        <f>SUM(Q697:Q698)</f>
        <v>200000</v>
      </c>
      <c r="R696" s="194">
        <f t="shared" ref="R696:S696" si="365">SUM(R697:R698)</f>
        <v>100000</v>
      </c>
      <c r="S696" s="194">
        <f t="shared" si="365"/>
        <v>100000</v>
      </c>
      <c r="T696" s="307">
        <f t="shared" si="355"/>
        <v>50</v>
      </c>
      <c r="U696" s="307">
        <f t="shared" si="350"/>
        <v>50</v>
      </c>
    </row>
    <row r="697" spans="1:22" s="335" customFormat="1" x14ac:dyDescent="0.2">
      <c r="A697" s="54"/>
      <c r="L697" s="16"/>
      <c r="M697" s="195" t="s">
        <v>34</v>
      </c>
      <c r="N697" s="186" t="s">
        <v>295</v>
      </c>
      <c r="O697" s="194">
        <v>0</v>
      </c>
      <c r="P697" s="194">
        <v>0</v>
      </c>
      <c r="Q697" s="194">
        <v>200000</v>
      </c>
      <c r="R697" s="194">
        <v>100000</v>
      </c>
      <c r="S697" s="194">
        <v>100000</v>
      </c>
      <c r="T697" s="307">
        <f t="shared" si="355"/>
        <v>50</v>
      </c>
      <c r="U697" s="307">
        <f t="shared" si="350"/>
        <v>50</v>
      </c>
    </row>
    <row r="698" spans="1:22" s="335" customFormat="1" x14ac:dyDescent="0.2">
      <c r="A698" s="54"/>
      <c r="L698" s="16"/>
      <c r="M698" s="195" t="s">
        <v>96</v>
      </c>
      <c r="N698" s="193" t="s">
        <v>297</v>
      </c>
      <c r="O698" s="194">
        <v>0</v>
      </c>
      <c r="P698" s="194">
        <v>0</v>
      </c>
      <c r="Q698" s="194">
        <v>0</v>
      </c>
      <c r="R698" s="194">
        <v>0</v>
      </c>
      <c r="S698" s="194">
        <v>0</v>
      </c>
      <c r="T698" s="307">
        <v>0</v>
      </c>
      <c r="U698" s="307">
        <v>0</v>
      </c>
    </row>
    <row r="699" spans="1:22" s="335" customFormat="1" x14ac:dyDescent="0.2">
      <c r="A699" s="54"/>
      <c r="L699" s="16"/>
      <c r="M699" s="195"/>
      <c r="N699" s="193"/>
      <c r="O699" s="118"/>
      <c r="P699" s="118"/>
      <c r="Q699" s="118"/>
      <c r="R699" s="115"/>
      <c r="S699" s="115"/>
      <c r="T699" s="307"/>
      <c r="U699" s="307"/>
    </row>
    <row r="700" spans="1:22" s="335" customFormat="1" ht="25.5" x14ac:dyDescent="0.2">
      <c r="B700" s="334"/>
      <c r="C700" s="334"/>
      <c r="D700" s="334"/>
      <c r="E700" s="334"/>
      <c r="F700" s="334">
        <v>5</v>
      </c>
      <c r="G700" s="334"/>
      <c r="H700" s="334"/>
      <c r="I700" s="334"/>
      <c r="J700" s="334">
        <v>9</v>
      </c>
      <c r="K700" s="334"/>
      <c r="L700" s="16" t="s">
        <v>183</v>
      </c>
      <c r="M700" s="336" t="s">
        <v>77</v>
      </c>
      <c r="N700" s="337" t="s">
        <v>174</v>
      </c>
      <c r="O700" s="115">
        <v>0</v>
      </c>
      <c r="P700" s="115">
        <v>0</v>
      </c>
      <c r="Q700" s="115">
        <f>SUM(Q701)</f>
        <v>200000</v>
      </c>
      <c r="R700" s="115"/>
      <c r="S700" s="115"/>
      <c r="T700" s="307"/>
      <c r="U700" s="307"/>
    </row>
    <row r="701" spans="1:22" s="335" customFormat="1" ht="38.25" x14ac:dyDescent="0.2">
      <c r="B701" s="334"/>
      <c r="C701" s="334"/>
      <c r="D701" s="334"/>
      <c r="E701" s="334"/>
      <c r="F701" s="334">
        <v>5</v>
      </c>
      <c r="G701" s="334"/>
      <c r="H701" s="334"/>
      <c r="I701" s="334"/>
      <c r="J701" s="334">
        <v>9</v>
      </c>
      <c r="K701" s="334"/>
      <c r="L701" s="16" t="s">
        <v>183</v>
      </c>
      <c r="M701" s="338" t="s">
        <v>81</v>
      </c>
      <c r="N701" s="70" t="s">
        <v>9</v>
      </c>
      <c r="O701" s="116">
        <v>0</v>
      </c>
      <c r="P701" s="116">
        <v>0</v>
      </c>
      <c r="Q701" s="116">
        <f>SUM(Q702)</f>
        <v>200000</v>
      </c>
      <c r="R701" s="115">
        <v>100000</v>
      </c>
      <c r="S701" s="115">
        <v>100000</v>
      </c>
      <c r="T701" s="307">
        <f t="shared" si="355"/>
        <v>50</v>
      </c>
      <c r="U701" s="307">
        <f t="shared" si="350"/>
        <v>50</v>
      </c>
    </row>
    <row r="702" spans="1:22" s="335" customFormat="1" x14ac:dyDescent="0.2">
      <c r="B702" s="334"/>
      <c r="C702" s="334"/>
      <c r="D702" s="334"/>
      <c r="E702" s="334"/>
      <c r="F702" s="334">
        <v>5</v>
      </c>
      <c r="G702" s="334"/>
      <c r="H702" s="334"/>
      <c r="I702" s="334"/>
      <c r="J702" s="334">
        <v>9</v>
      </c>
      <c r="K702" s="334"/>
      <c r="L702" s="16" t="s">
        <v>183</v>
      </c>
      <c r="M702" s="336" t="s">
        <v>82</v>
      </c>
      <c r="N702" s="337" t="s">
        <v>176</v>
      </c>
      <c r="O702" s="115">
        <v>0</v>
      </c>
      <c r="P702" s="115">
        <v>0</v>
      </c>
      <c r="Q702" s="115">
        <v>200000</v>
      </c>
      <c r="R702" s="115"/>
      <c r="S702" s="115"/>
      <c r="T702" s="307"/>
      <c r="U702" s="307"/>
    </row>
    <row r="703" spans="1:22" s="335" customFormat="1" x14ac:dyDescent="0.2">
      <c r="B703" s="334"/>
      <c r="C703" s="334"/>
      <c r="D703" s="334"/>
      <c r="E703" s="334"/>
      <c r="F703" s="334"/>
      <c r="G703" s="334"/>
      <c r="H703" s="334"/>
      <c r="I703" s="334"/>
      <c r="J703" s="334"/>
      <c r="K703" s="334"/>
      <c r="L703" s="16"/>
      <c r="M703" s="336"/>
      <c r="N703" s="337"/>
      <c r="O703" s="115"/>
      <c r="P703" s="115"/>
      <c r="Q703" s="115"/>
      <c r="R703" s="115"/>
      <c r="S703" s="115"/>
      <c r="T703" s="307"/>
      <c r="U703" s="307"/>
    </row>
    <row r="704" spans="1:22" s="238" customFormat="1" x14ac:dyDescent="0.2">
      <c r="B704" s="237"/>
      <c r="C704" s="237"/>
      <c r="D704" s="237"/>
      <c r="E704" s="237"/>
      <c r="F704" s="237"/>
      <c r="G704" s="237"/>
      <c r="H704" s="237"/>
      <c r="I704" s="237"/>
      <c r="J704" s="237"/>
      <c r="K704" s="237"/>
      <c r="L704" s="16"/>
      <c r="M704" s="239"/>
      <c r="N704" s="240"/>
      <c r="O704" s="115"/>
      <c r="P704" s="115"/>
      <c r="Q704" s="115"/>
      <c r="R704" s="115"/>
      <c r="S704" s="115"/>
      <c r="T704" s="307"/>
      <c r="U704" s="307"/>
    </row>
    <row r="705" spans="1:21" s="47" customFormat="1" ht="25.5" x14ac:dyDescent="0.2">
      <c r="A705" s="53" t="s">
        <v>113</v>
      </c>
      <c r="I705" s="209"/>
      <c r="J705" s="209"/>
      <c r="K705" s="209"/>
      <c r="L705" s="31" t="s">
        <v>114</v>
      </c>
      <c r="M705" s="105"/>
      <c r="N705" s="106" t="s">
        <v>120</v>
      </c>
      <c r="O705" s="118">
        <f t="shared" ref="O705:P705" si="366">SUM(O707)</f>
        <v>3110</v>
      </c>
      <c r="P705" s="118">
        <f t="shared" si="366"/>
        <v>80000</v>
      </c>
      <c r="Q705" s="118">
        <f t="shared" ref="Q705" si="367">SUM(Q707)</f>
        <v>30000</v>
      </c>
      <c r="R705" s="118">
        <f t="shared" ref="R705" si="368">SUM(R707)</f>
        <v>30000</v>
      </c>
      <c r="S705" s="118">
        <f t="shared" ref="S705" si="369">SUM(S707)</f>
        <v>30000</v>
      </c>
      <c r="T705" s="307">
        <f t="shared" si="355"/>
        <v>100</v>
      </c>
      <c r="U705" s="307">
        <f t="shared" si="350"/>
        <v>100</v>
      </c>
    </row>
    <row r="706" spans="1:21" s="330" customFormat="1" x14ac:dyDescent="0.2">
      <c r="A706" s="53"/>
      <c r="L706" s="31"/>
      <c r="M706" s="105"/>
      <c r="N706" s="106"/>
      <c r="O706" s="118"/>
      <c r="P706" s="118"/>
      <c r="Q706" s="118"/>
      <c r="R706" s="118"/>
      <c r="S706" s="118"/>
      <c r="T706" s="307"/>
      <c r="U706" s="307"/>
    </row>
    <row r="707" spans="1:21" s="43" customFormat="1" ht="38.25" x14ac:dyDescent="0.2">
      <c r="A707" s="54" t="s">
        <v>360</v>
      </c>
      <c r="I707" s="209"/>
      <c r="J707" s="209"/>
      <c r="K707" s="209"/>
      <c r="L707" s="66" t="s">
        <v>144</v>
      </c>
      <c r="M707" s="83"/>
      <c r="N707" s="109" t="s">
        <v>179</v>
      </c>
      <c r="O707" s="146">
        <f t="shared" ref="O707:P707" si="370">SUM(O713)</f>
        <v>3110</v>
      </c>
      <c r="P707" s="146">
        <f t="shared" si="370"/>
        <v>80000</v>
      </c>
      <c r="Q707" s="146">
        <f t="shared" ref="Q707" si="371">SUM(Q713)</f>
        <v>30000</v>
      </c>
      <c r="R707" s="261">
        <f>SUM(R714)</f>
        <v>30000</v>
      </c>
      <c r="S707" s="261">
        <f>SUM(S714)</f>
        <v>30000</v>
      </c>
      <c r="T707" s="307">
        <f t="shared" si="355"/>
        <v>100</v>
      </c>
      <c r="U707" s="307">
        <f t="shared" si="350"/>
        <v>100</v>
      </c>
    </row>
    <row r="708" spans="1:21" s="177" customFormat="1" x14ac:dyDescent="0.2">
      <c r="A708" s="54"/>
      <c r="I708" s="209"/>
      <c r="J708" s="209"/>
      <c r="K708" s="209"/>
      <c r="L708" s="16"/>
      <c r="M708" s="178"/>
      <c r="N708" s="109"/>
      <c r="O708" s="146"/>
      <c r="P708" s="146"/>
      <c r="Q708" s="146"/>
      <c r="R708" s="261"/>
      <c r="S708" s="261"/>
      <c r="T708" s="307"/>
      <c r="U708" s="307"/>
    </row>
    <row r="709" spans="1:21" s="183" customFormat="1" x14ac:dyDescent="0.2">
      <c r="A709" s="54"/>
      <c r="I709" s="209"/>
      <c r="J709" s="209"/>
      <c r="K709" s="209"/>
      <c r="L709" s="16"/>
      <c r="M709" s="184"/>
      <c r="N709" s="186" t="s">
        <v>293</v>
      </c>
      <c r="O709" s="194">
        <f>SUM(O710:O711)</f>
        <v>3110</v>
      </c>
      <c r="P709" s="194">
        <f>SUM(P711)</f>
        <v>80000</v>
      </c>
      <c r="Q709" s="194">
        <f>SUM(Q711)</f>
        <v>30000</v>
      </c>
      <c r="R709" s="194">
        <f t="shared" ref="R709" si="372">SUM(R711)</f>
        <v>30000</v>
      </c>
      <c r="S709" s="194">
        <f t="shared" ref="S709" si="373">SUM(S711)</f>
        <v>30000</v>
      </c>
      <c r="T709" s="307">
        <f t="shared" si="355"/>
        <v>100</v>
      </c>
      <c r="U709" s="307">
        <f t="shared" si="350"/>
        <v>100</v>
      </c>
    </row>
    <row r="710" spans="1:21" s="310" customFormat="1" x14ac:dyDescent="0.2">
      <c r="A710" s="54"/>
      <c r="L710" s="16"/>
      <c r="M710" s="195" t="s">
        <v>77</v>
      </c>
      <c r="N710" s="186" t="s">
        <v>296</v>
      </c>
      <c r="O710" s="194">
        <v>3110</v>
      </c>
      <c r="P710" s="194">
        <v>0</v>
      </c>
      <c r="Q710" s="194">
        <v>0</v>
      </c>
      <c r="R710" s="194">
        <v>0</v>
      </c>
      <c r="S710" s="194">
        <v>0</v>
      </c>
      <c r="T710" s="307">
        <v>0</v>
      </c>
      <c r="U710" s="307">
        <v>0</v>
      </c>
    </row>
    <row r="711" spans="1:21" s="183" customFormat="1" x14ac:dyDescent="0.2">
      <c r="A711" s="54"/>
      <c r="I711" s="209"/>
      <c r="J711" s="209"/>
      <c r="K711" s="209"/>
      <c r="L711" s="16"/>
      <c r="M711" s="195" t="s">
        <v>96</v>
      </c>
      <c r="N711" s="186" t="s">
        <v>297</v>
      </c>
      <c r="O711" s="194">
        <v>0</v>
      </c>
      <c r="P711" s="194">
        <v>80000</v>
      </c>
      <c r="Q711" s="194">
        <v>30000</v>
      </c>
      <c r="R711" s="194">
        <v>30000</v>
      </c>
      <c r="S711" s="194">
        <v>30000</v>
      </c>
      <c r="T711" s="307">
        <f t="shared" si="355"/>
        <v>100</v>
      </c>
      <c r="U711" s="307">
        <f t="shared" si="350"/>
        <v>100</v>
      </c>
    </row>
    <row r="712" spans="1:21" s="183" customFormat="1" x14ac:dyDescent="0.2">
      <c r="A712" s="54"/>
      <c r="I712" s="209"/>
      <c r="J712" s="209"/>
      <c r="K712" s="209"/>
      <c r="L712" s="16"/>
      <c r="M712" s="184"/>
      <c r="N712" s="109"/>
      <c r="O712" s="146"/>
      <c r="P712" s="146"/>
      <c r="Q712" s="146"/>
      <c r="R712" s="261"/>
      <c r="S712" s="261"/>
      <c r="T712" s="307"/>
      <c r="U712" s="307"/>
    </row>
    <row r="713" spans="1:21" s="43" customFormat="1" ht="25.5" x14ac:dyDescent="0.2">
      <c r="B713" s="48"/>
      <c r="E713" s="309">
        <v>4</v>
      </c>
      <c r="I713" s="209"/>
      <c r="J713" s="209">
        <v>9</v>
      </c>
      <c r="K713" s="209"/>
      <c r="L713" s="16" t="s">
        <v>144</v>
      </c>
      <c r="M713" s="83" t="s">
        <v>77</v>
      </c>
      <c r="N713" s="84" t="s">
        <v>174</v>
      </c>
      <c r="O713" s="115">
        <f t="shared" ref="O713:Q713" si="374">SUM(O714)</f>
        <v>3110</v>
      </c>
      <c r="P713" s="115">
        <f t="shared" si="374"/>
        <v>80000</v>
      </c>
      <c r="Q713" s="115">
        <f t="shared" si="374"/>
        <v>30000</v>
      </c>
      <c r="R713" s="115"/>
      <c r="S713" s="115"/>
      <c r="T713" s="307"/>
      <c r="U713" s="307"/>
    </row>
    <row r="714" spans="1:21" s="43" customFormat="1" ht="38.25" x14ac:dyDescent="0.2">
      <c r="B714" s="48"/>
      <c r="E714" s="309">
        <v>4</v>
      </c>
      <c r="I714" s="209"/>
      <c r="J714" s="209">
        <v>9</v>
      </c>
      <c r="K714" s="209"/>
      <c r="L714" s="16" t="s">
        <v>144</v>
      </c>
      <c r="M714" s="92" t="s">
        <v>81</v>
      </c>
      <c r="N714" s="70" t="s">
        <v>9</v>
      </c>
      <c r="O714" s="116">
        <f t="shared" ref="O714:P714" si="375">SUM(O715:O717)</f>
        <v>3110</v>
      </c>
      <c r="P714" s="116">
        <f t="shared" si="375"/>
        <v>80000</v>
      </c>
      <c r="Q714" s="116">
        <f t="shared" ref="Q714" si="376">SUM(Q715:Q717)</f>
        <v>30000</v>
      </c>
      <c r="R714" s="115">
        <v>30000</v>
      </c>
      <c r="S714" s="115">
        <v>30000</v>
      </c>
      <c r="T714" s="307">
        <f t="shared" si="355"/>
        <v>100</v>
      </c>
      <c r="U714" s="307">
        <f t="shared" si="350"/>
        <v>100</v>
      </c>
    </row>
    <row r="715" spans="1:21" s="44" customFormat="1" x14ac:dyDescent="0.2">
      <c r="B715" s="48"/>
      <c r="E715" s="309">
        <v>4</v>
      </c>
      <c r="I715" s="209"/>
      <c r="J715" s="209">
        <v>9</v>
      </c>
      <c r="K715" s="209"/>
      <c r="L715" s="16" t="s">
        <v>144</v>
      </c>
      <c r="M715" s="83" t="s">
        <v>82</v>
      </c>
      <c r="N715" s="84" t="s">
        <v>176</v>
      </c>
      <c r="O715" s="115">
        <v>0</v>
      </c>
      <c r="P715" s="115">
        <v>10000</v>
      </c>
      <c r="Q715" s="115">
        <v>10000</v>
      </c>
      <c r="R715" s="115"/>
      <c r="S715" s="115"/>
      <c r="T715" s="307"/>
      <c r="U715" s="307"/>
    </row>
    <row r="716" spans="1:21" s="43" customFormat="1" x14ac:dyDescent="0.2">
      <c r="B716" s="48"/>
      <c r="E716" s="309">
        <v>4</v>
      </c>
      <c r="I716" s="209"/>
      <c r="J716" s="209">
        <v>9</v>
      </c>
      <c r="K716" s="209"/>
      <c r="L716" s="16" t="s">
        <v>144</v>
      </c>
      <c r="M716" s="83" t="s">
        <v>83</v>
      </c>
      <c r="N716" s="84" t="s">
        <v>21</v>
      </c>
      <c r="O716" s="115">
        <v>0</v>
      </c>
      <c r="P716" s="115">
        <v>30000</v>
      </c>
      <c r="Q716" s="115">
        <v>10000</v>
      </c>
      <c r="R716" s="115"/>
      <c r="S716" s="115"/>
      <c r="T716" s="307"/>
      <c r="U716" s="307"/>
    </row>
    <row r="717" spans="1:21" s="43" customFormat="1" ht="26.25" customHeight="1" x14ac:dyDescent="0.2">
      <c r="B717" s="48"/>
      <c r="E717" s="309">
        <v>4</v>
      </c>
      <c r="I717" s="209"/>
      <c r="J717" s="209">
        <v>9</v>
      </c>
      <c r="K717" s="209"/>
      <c r="L717" s="16" t="s">
        <v>144</v>
      </c>
      <c r="M717" s="83" t="s">
        <v>84</v>
      </c>
      <c r="N717" s="84" t="s">
        <v>24</v>
      </c>
      <c r="O717" s="115">
        <v>3110</v>
      </c>
      <c r="P717" s="115">
        <v>40000</v>
      </c>
      <c r="Q717" s="115">
        <v>10000</v>
      </c>
      <c r="R717" s="115"/>
      <c r="S717" s="115"/>
      <c r="T717" s="307"/>
      <c r="U717" s="307"/>
    </row>
    <row r="718" spans="1:21" s="292" customFormat="1" ht="21.75" customHeight="1" x14ac:dyDescent="0.2">
      <c r="B718" s="291"/>
      <c r="L718" s="16"/>
      <c r="M718" s="293"/>
      <c r="N718" s="294"/>
      <c r="O718" s="115"/>
      <c r="P718" s="115"/>
      <c r="Q718" s="115"/>
      <c r="R718" s="115"/>
      <c r="S718" s="115"/>
      <c r="T718" s="307"/>
      <c r="U718" s="307"/>
    </row>
    <row r="719" spans="1:21" s="292" customFormat="1" ht="26.25" customHeight="1" x14ac:dyDescent="0.2">
      <c r="A719" s="53" t="s">
        <v>155</v>
      </c>
      <c r="B719" s="297"/>
      <c r="C719" s="297"/>
      <c r="D719" s="297"/>
      <c r="E719" s="297"/>
      <c r="F719" s="297"/>
      <c r="G719" s="297"/>
      <c r="H719" s="297"/>
      <c r="I719" s="297"/>
      <c r="J719" s="297"/>
      <c r="K719" s="297"/>
      <c r="L719" s="31" t="s">
        <v>194</v>
      </c>
      <c r="M719" s="105"/>
      <c r="N719" s="106" t="s">
        <v>148</v>
      </c>
      <c r="O719" s="118">
        <f>SUM(O721)</f>
        <v>71905.05</v>
      </c>
      <c r="P719" s="118">
        <f>SUM(P721)</f>
        <v>20000</v>
      </c>
      <c r="Q719" s="118">
        <f>SUM(Q721)</f>
        <v>0</v>
      </c>
      <c r="R719" s="118">
        <v>0</v>
      </c>
      <c r="S719" s="118">
        <v>0</v>
      </c>
      <c r="T719" s="307">
        <v>0</v>
      </c>
      <c r="U719" s="307">
        <v>0</v>
      </c>
    </row>
    <row r="720" spans="1:21" s="292" customFormat="1" ht="12" customHeight="1" x14ac:dyDescent="0.2">
      <c r="A720" s="53"/>
      <c r="B720" s="297"/>
      <c r="C720" s="297"/>
      <c r="D720" s="297"/>
      <c r="E720" s="297"/>
      <c r="F720" s="297"/>
      <c r="G720" s="297"/>
      <c r="H720" s="297"/>
      <c r="I720" s="297"/>
      <c r="J720" s="297"/>
      <c r="K720" s="297"/>
      <c r="L720" s="31"/>
      <c r="M720" s="105"/>
      <c r="N720" s="106"/>
      <c r="O720" s="115"/>
      <c r="P720" s="115"/>
      <c r="Q720" s="115"/>
      <c r="R720" s="115"/>
      <c r="S720" s="115"/>
      <c r="T720" s="307"/>
      <c r="U720" s="307"/>
    </row>
    <row r="721" spans="1:21" s="292" customFormat="1" ht="25.5" customHeight="1" x14ac:dyDescent="0.2">
      <c r="A721" s="54" t="s">
        <v>361</v>
      </c>
      <c r="B721" s="297"/>
      <c r="C721" s="297"/>
      <c r="D721" s="297"/>
      <c r="E721" s="297"/>
      <c r="F721" s="297"/>
      <c r="G721" s="297"/>
      <c r="H721" s="297"/>
      <c r="I721" s="297"/>
      <c r="J721" s="297"/>
      <c r="K721" s="297"/>
      <c r="L721" s="66" t="s">
        <v>183</v>
      </c>
      <c r="M721" s="296"/>
      <c r="N721" s="109" t="s">
        <v>338</v>
      </c>
      <c r="O721" s="261">
        <f>SUM(O727)</f>
        <v>71905.05</v>
      </c>
      <c r="P721" s="261">
        <f>SUM(P727)</f>
        <v>20000</v>
      </c>
      <c r="Q721" s="261">
        <f>SUM(Q727)</f>
        <v>0</v>
      </c>
      <c r="R721" s="261">
        <v>0</v>
      </c>
      <c r="S721" s="261">
        <v>0</v>
      </c>
      <c r="T721" s="307">
        <v>0</v>
      </c>
      <c r="U721" s="307">
        <v>0</v>
      </c>
    </row>
    <row r="722" spans="1:21" s="292" customFormat="1" ht="11.25" customHeight="1" x14ac:dyDescent="0.2">
      <c r="A722" s="54"/>
      <c r="B722" s="297"/>
      <c r="C722" s="297"/>
      <c r="D722" s="297"/>
      <c r="E722" s="297"/>
      <c r="F722" s="297"/>
      <c r="G722" s="297"/>
      <c r="H722" s="297"/>
      <c r="I722" s="297"/>
      <c r="J722" s="297"/>
      <c r="K722" s="297"/>
      <c r="L722" s="16"/>
      <c r="M722" s="296"/>
      <c r="N722" s="109"/>
      <c r="O722" s="115"/>
      <c r="P722" s="115"/>
      <c r="Q722" s="115"/>
      <c r="R722" s="115"/>
      <c r="S722" s="115"/>
      <c r="T722" s="307"/>
      <c r="U722" s="307"/>
    </row>
    <row r="723" spans="1:21" s="292" customFormat="1" ht="16.5" customHeight="1" x14ac:dyDescent="0.2">
      <c r="A723" s="54"/>
      <c r="B723" s="297"/>
      <c r="C723" s="297"/>
      <c r="D723" s="297"/>
      <c r="E723" s="297"/>
      <c r="F723" s="297"/>
      <c r="G723" s="297"/>
      <c r="H723" s="297"/>
      <c r="I723" s="297"/>
      <c r="J723" s="297"/>
      <c r="K723" s="297"/>
      <c r="L723" s="16"/>
      <c r="M723" s="296"/>
      <c r="N723" s="186" t="s">
        <v>293</v>
      </c>
      <c r="O723" s="194">
        <f>SUM(O724:O725)</f>
        <v>71905.05</v>
      </c>
      <c r="P723" s="194">
        <f>SUM(P725)</f>
        <v>20000</v>
      </c>
      <c r="Q723" s="194">
        <f>SUM(Q724:Q725)</f>
        <v>0</v>
      </c>
      <c r="R723" s="194">
        <v>0</v>
      </c>
      <c r="S723" s="194">
        <v>0</v>
      </c>
      <c r="T723" s="307">
        <v>0</v>
      </c>
      <c r="U723" s="307">
        <v>0</v>
      </c>
    </row>
    <row r="724" spans="1:21" s="310" customFormat="1" ht="16.5" customHeight="1" x14ac:dyDescent="0.2">
      <c r="A724" s="54"/>
      <c r="L724" s="16"/>
      <c r="M724" s="195" t="s">
        <v>34</v>
      </c>
      <c r="N724" s="186" t="s">
        <v>295</v>
      </c>
      <c r="O724" s="194">
        <v>71905.05</v>
      </c>
      <c r="P724" s="194">
        <v>0</v>
      </c>
      <c r="Q724" s="194">
        <v>0</v>
      </c>
      <c r="R724" s="194">
        <v>0</v>
      </c>
      <c r="S724" s="194">
        <v>0</v>
      </c>
      <c r="T724" s="307">
        <v>0</v>
      </c>
      <c r="U724" s="307">
        <v>0</v>
      </c>
    </row>
    <row r="725" spans="1:21" s="292" customFormat="1" ht="12.75" customHeight="1" x14ac:dyDescent="0.2">
      <c r="A725" s="54"/>
      <c r="B725" s="297"/>
      <c r="C725" s="297"/>
      <c r="D725" s="297"/>
      <c r="E725" s="297"/>
      <c r="F725" s="297"/>
      <c r="G725" s="297"/>
      <c r="H725" s="297"/>
      <c r="I725" s="297"/>
      <c r="J725" s="297"/>
      <c r="K725" s="297"/>
      <c r="L725" s="16"/>
      <c r="M725" s="195" t="s">
        <v>96</v>
      </c>
      <c r="N725" s="193" t="s">
        <v>297</v>
      </c>
      <c r="O725" s="194">
        <v>0</v>
      </c>
      <c r="P725" s="194">
        <v>20000</v>
      </c>
      <c r="Q725" s="194">
        <v>0</v>
      </c>
      <c r="R725" s="194">
        <v>0</v>
      </c>
      <c r="S725" s="194">
        <v>0</v>
      </c>
      <c r="T725" s="307">
        <v>0</v>
      </c>
      <c r="U725" s="307">
        <v>0</v>
      </c>
    </row>
    <row r="726" spans="1:21" s="292" customFormat="1" ht="12.75" customHeight="1" x14ac:dyDescent="0.2">
      <c r="A726" s="54"/>
      <c r="B726" s="297"/>
      <c r="C726" s="297"/>
      <c r="D726" s="297"/>
      <c r="E726" s="297"/>
      <c r="F726" s="297"/>
      <c r="G726" s="297"/>
      <c r="H726" s="297"/>
      <c r="I726" s="297"/>
      <c r="J726" s="297"/>
      <c r="K726" s="297"/>
      <c r="L726" s="16"/>
      <c r="M726" s="195"/>
      <c r="N726" s="193"/>
      <c r="O726" s="115"/>
      <c r="P726" s="115"/>
      <c r="Q726" s="115"/>
      <c r="R726" s="115"/>
      <c r="S726" s="115"/>
      <c r="T726" s="307"/>
      <c r="U726" s="307"/>
    </row>
    <row r="727" spans="1:21" s="292" customFormat="1" ht="25.5" customHeight="1" x14ac:dyDescent="0.2">
      <c r="A727" s="297"/>
      <c r="B727" s="299"/>
      <c r="C727" s="299"/>
      <c r="D727" s="299"/>
      <c r="E727" s="299"/>
      <c r="F727" s="299">
        <v>5</v>
      </c>
      <c r="G727" s="299"/>
      <c r="H727" s="299"/>
      <c r="I727" s="299"/>
      <c r="J727" s="299">
        <v>9</v>
      </c>
      <c r="K727" s="299"/>
      <c r="L727" s="16" t="s">
        <v>183</v>
      </c>
      <c r="M727" s="296" t="s">
        <v>77</v>
      </c>
      <c r="N727" s="298" t="s">
        <v>174</v>
      </c>
      <c r="O727" s="115">
        <f t="shared" ref="O727:Q728" si="377">SUM(O728)</f>
        <v>71905.05</v>
      </c>
      <c r="P727" s="115">
        <f t="shared" si="377"/>
        <v>20000</v>
      </c>
      <c r="Q727" s="115">
        <f t="shared" si="377"/>
        <v>0</v>
      </c>
      <c r="R727" s="115"/>
      <c r="S727" s="115"/>
      <c r="T727" s="307"/>
      <c r="U727" s="307"/>
    </row>
    <row r="728" spans="1:21" s="292" customFormat="1" ht="24.75" customHeight="1" x14ac:dyDescent="0.2">
      <c r="A728" s="297"/>
      <c r="B728" s="299"/>
      <c r="C728" s="299"/>
      <c r="D728" s="299"/>
      <c r="E728" s="299"/>
      <c r="F728" s="299">
        <v>5</v>
      </c>
      <c r="G728" s="299"/>
      <c r="H728" s="299"/>
      <c r="I728" s="299"/>
      <c r="J728" s="299">
        <v>9</v>
      </c>
      <c r="K728" s="299"/>
      <c r="L728" s="16" t="s">
        <v>183</v>
      </c>
      <c r="M728" s="295" t="s">
        <v>81</v>
      </c>
      <c r="N728" s="70" t="s">
        <v>9</v>
      </c>
      <c r="O728" s="116">
        <f t="shared" si="377"/>
        <v>71905.05</v>
      </c>
      <c r="P728" s="115">
        <f t="shared" si="377"/>
        <v>20000</v>
      </c>
      <c r="Q728" s="115">
        <f t="shared" si="377"/>
        <v>0</v>
      </c>
      <c r="R728" s="115">
        <v>0</v>
      </c>
      <c r="S728" s="115">
        <v>0</v>
      </c>
      <c r="T728" s="307">
        <v>0</v>
      </c>
      <c r="U728" s="307">
        <v>0</v>
      </c>
    </row>
    <row r="729" spans="1:21" s="292" customFormat="1" ht="21.75" customHeight="1" x14ac:dyDescent="0.2">
      <c r="A729" s="297"/>
      <c r="B729" s="299"/>
      <c r="C729" s="299"/>
      <c r="D729" s="299"/>
      <c r="E729" s="299"/>
      <c r="F729" s="299">
        <v>5</v>
      </c>
      <c r="G729" s="299"/>
      <c r="H729" s="299"/>
      <c r="I729" s="299"/>
      <c r="J729" s="299">
        <v>9</v>
      </c>
      <c r="K729" s="299"/>
      <c r="L729" s="16" t="s">
        <v>183</v>
      </c>
      <c r="M729" s="296" t="s">
        <v>82</v>
      </c>
      <c r="N729" s="298" t="s">
        <v>176</v>
      </c>
      <c r="O729" s="115">
        <v>71905.05</v>
      </c>
      <c r="P729" s="115">
        <v>20000</v>
      </c>
      <c r="Q729" s="115">
        <v>0</v>
      </c>
      <c r="R729" s="115"/>
      <c r="S729" s="115"/>
      <c r="T729" s="307"/>
      <c r="U729" s="307"/>
    </row>
    <row r="730" spans="1:21" s="224" customFormat="1" x14ac:dyDescent="0.2">
      <c r="B730" s="223"/>
      <c r="L730" s="16"/>
      <c r="M730" s="225"/>
      <c r="N730" s="226"/>
      <c r="O730" s="115"/>
      <c r="P730" s="115"/>
      <c r="Q730" s="115"/>
      <c r="R730" s="115"/>
      <c r="S730" s="115"/>
      <c r="T730" s="307"/>
      <c r="U730" s="307"/>
    </row>
    <row r="731" spans="1:21" s="224" customFormat="1" x14ac:dyDescent="0.2">
      <c r="B731" s="223"/>
      <c r="L731" s="16"/>
      <c r="M731" s="225"/>
      <c r="N731" s="226"/>
      <c r="O731" s="115"/>
      <c r="P731" s="115"/>
      <c r="Q731" s="115"/>
      <c r="R731" s="115"/>
      <c r="S731" s="115"/>
      <c r="T731" s="307"/>
      <c r="U731" s="307"/>
    </row>
    <row r="732" spans="1:21" s="15" customFormat="1" x14ac:dyDescent="0.2">
      <c r="I732" s="209"/>
      <c r="J732" s="209"/>
      <c r="K732" s="209"/>
      <c r="L732" s="16"/>
      <c r="M732" s="366" t="s">
        <v>145</v>
      </c>
      <c r="N732" s="367"/>
      <c r="O732" s="124">
        <f>SUM(O151)</f>
        <v>1886548.4300000002</v>
      </c>
      <c r="P732" s="124">
        <f>SUM(P151)</f>
        <v>3100000</v>
      </c>
      <c r="Q732" s="124">
        <f>SUM(Q151)</f>
        <v>3160000</v>
      </c>
      <c r="R732" s="124">
        <f>SUM(R151)</f>
        <v>2561000</v>
      </c>
      <c r="S732" s="124">
        <f>SUM(S151)</f>
        <v>2461000</v>
      </c>
      <c r="T732" s="307">
        <f t="shared" si="355"/>
        <v>81.044303797468359</v>
      </c>
      <c r="U732" s="307">
        <f t="shared" ref="U732:U759" si="378">S732/Q732*100</f>
        <v>77.879746835443044</v>
      </c>
    </row>
    <row r="733" spans="1:21" s="244" customFormat="1" x14ac:dyDescent="0.2">
      <c r="L733" s="16"/>
      <c r="M733" s="245"/>
      <c r="N733" s="246"/>
      <c r="O733" s="124"/>
      <c r="P733" s="124"/>
      <c r="Q733" s="124"/>
      <c r="R733" s="124"/>
      <c r="S733" s="124"/>
      <c r="T733" s="307"/>
      <c r="U733" s="307"/>
    </row>
    <row r="734" spans="1:21" s="227" customFormat="1" x14ac:dyDescent="0.2">
      <c r="L734" s="16"/>
      <c r="M734" s="231"/>
      <c r="N734" s="232"/>
      <c r="O734" s="124"/>
      <c r="P734" s="124"/>
      <c r="Q734" s="124"/>
      <c r="R734" s="171"/>
      <c r="S734" s="124"/>
      <c r="T734" s="307"/>
      <c r="U734" s="307"/>
    </row>
    <row r="735" spans="1:21" s="15" customFormat="1" x14ac:dyDescent="0.2">
      <c r="I735" s="209"/>
      <c r="J735" s="209"/>
      <c r="K735" s="209"/>
      <c r="L735" s="361" t="s">
        <v>120</v>
      </c>
      <c r="M735" s="363"/>
      <c r="N735" s="363"/>
      <c r="O735" s="171">
        <f>SUM(O705+O311+O159)</f>
        <v>661019.67000000004</v>
      </c>
      <c r="P735" s="171">
        <f>SUM(P705+P311+P159)</f>
        <v>996000</v>
      </c>
      <c r="Q735" s="171">
        <f>SUM(Q705+Q311+Q159)</f>
        <v>770000</v>
      </c>
      <c r="R735" s="171">
        <f>SUM(R705+R311+R159)</f>
        <v>832000</v>
      </c>
      <c r="S735" s="171">
        <f>SUM(S705+S311+S159)</f>
        <v>857000</v>
      </c>
      <c r="T735" s="307">
        <f t="shared" si="355"/>
        <v>108.05194805194805</v>
      </c>
      <c r="U735" s="307">
        <f t="shared" si="378"/>
        <v>111.2987012987013</v>
      </c>
    </row>
    <row r="736" spans="1:21" s="1" customFormat="1" ht="12" customHeight="1" x14ac:dyDescent="0.2">
      <c r="A736" s="15"/>
      <c r="B736" s="15"/>
      <c r="C736" s="15"/>
      <c r="D736" s="15"/>
      <c r="E736" s="15"/>
      <c r="F736" s="15"/>
      <c r="G736" s="15"/>
      <c r="H736" s="15"/>
      <c r="I736" s="209"/>
      <c r="J736" s="209"/>
      <c r="K736" s="209"/>
      <c r="L736" s="361" t="s">
        <v>146</v>
      </c>
      <c r="M736" s="363"/>
      <c r="N736" s="363"/>
      <c r="O736" s="171">
        <v>0</v>
      </c>
      <c r="P736" s="171">
        <v>0</v>
      </c>
      <c r="Q736" s="171">
        <v>0</v>
      </c>
      <c r="R736" s="171">
        <v>0</v>
      </c>
      <c r="S736" s="171">
        <v>0</v>
      </c>
      <c r="T736" s="307">
        <v>0</v>
      </c>
      <c r="U736" s="307">
        <v>0</v>
      </c>
    </row>
    <row r="737" spans="1:21" s="1" customFormat="1" x14ac:dyDescent="0.2">
      <c r="A737" s="15"/>
      <c r="B737" s="15"/>
      <c r="C737" s="15"/>
      <c r="D737" s="15"/>
      <c r="E737" s="15"/>
      <c r="F737" s="15"/>
      <c r="G737" s="15"/>
      <c r="H737" s="15"/>
      <c r="I737" s="209"/>
      <c r="J737" s="209"/>
      <c r="K737" s="209"/>
      <c r="L737" s="362" t="s">
        <v>147</v>
      </c>
      <c r="M737" s="363"/>
      <c r="N737" s="363"/>
      <c r="O737" s="171">
        <f>SUM(O453+O470)</f>
        <v>35708.89</v>
      </c>
      <c r="P737" s="171">
        <f>SUM(P453+P470)</f>
        <v>70000</v>
      </c>
      <c r="Q737" s="171">
        <f>SUM(Q453+Q470)</f>
        <v>70000</v>
      </c>
      <c r="R737" s="171">
        <f>SUM(R453+R470)</f>
        <v>76300</v>
      </c>
      <c r="S737" s="171">
        <f>SUM(S453+S470)</f>
        <v>76300</v>
      </c>
      <c r="T737" s="307">
        <f t="shared" si="355"/>
        <v>109.00000000000001</v>
      </c>
      <c r="U737" s="307">
        <f t="shared" si="378"/>
        <v>109.00000000000001</v>
      </c>
    </row>
    <row r="738" spans="1:21" s="1" customFormat="1" x14ac:dyDescent="0.2">
      <c r="A738" s="15"/>
      <c r="B738" s="15"/>
      <c r="C738" s="15"/>
      <c r="D738" s="15"/>
      <c r="E738" s="15"/>
      <c r="F738" s="15"/>
      <c r="G738" s="15"/>
      <c r="H738" s="15"/>
      <c r="I738" s="209"/>
      <c r="J738" s="209"/>
      <c r="K738" s="209"/>
      <c r="L738" s="362" t="s">
        <v>148</v>
      </c>
      <c r="M738" s="363"/>
      <c r="N738" s="363"/>
      <c r="O738" s="171">
        <f>SUM(O283+O297+O563+O593+O619+O719)</f>
        <v>949565.75</v>
      </c>
      <c r="P738" s="171">
        <f>SUM(P283+P297+P563+P593+P619+P719)</f>
        <v>640000</v>
      </c>
      <c r="Q738" s="171">
        <f>SUM(Q283+Q297+Q563+Q593+Q619+Q692+Q719)</f>
        <v>1400000</v>
      </c>
      <c r="R738" s="171">
        <f>SUM(R283+R297+R563+R593+R619+R692+R719)</f>
        <v>916700</v>
      </c>
      <c r="S738" s="171">
        <f>SUM(S283+S297+S563+S593+S619+S692+S719)</f>
        <v>981700</v>
      </c>
      <c r="T738" s="307">
        <f t="shared" si="355"/>
        <v>65.478571428571428</v>
      </c>
      <c r="U738" s="307">
        <f t="shared" si="378"/>
        <v>70.121428571428567</v>
      </c>
    </row>
    <row r="739" spans="1:21" s="1" customFormat="1" x14ac:dyDescent="0.2">
      <c r="A739" s="15"/>
      <c r="B739" s="15"/>
      <c r="C739" s="15"/>
      <c r="D739" s="15"/>
      <c r="E739" s="15"/>
      <c r="F739" s="15"/>
      <c r="G739" s="15"/>
      <c r="H739" s="15"/>
      <c r="I739" s="209"/>
      <c r="J739" s="209"/>
      <c r="K739" s="209"/>
      <c r="L739" s="362" t="s">
        <v>149</v>
      </c>
      <c r="M739" s="363"/>
      <c r="N739" s="363"/>
      <c r="O739" s="171">
        <f>SUM(O261+O325+O536)</f>
        <v>54926.84</v>
      </c>
      <c r="P739" s="171">
        <f>SUM(P261+P325+P536)</f>
        <v>105000</v>
      </c>
      <c r="Q739" s="171">
        <f>SUM(Q261+Q325+Q536)</f>
        <v>105000</v>
      </c>
      <c r="R739" s="171">
        <f>SUM(R261+R325+R536)</f>
        <v>90000</v>
      </c>
      <c r="S739" s="171">
        <f>SUM(S261+S325+S536)</f>
        <v>90000</v>
      </c>
      <c r="T739" s="307">
        <f t="shared" si="355"/>
        <v>85.714285714285708</v>
      </c>
      <c r="U739" s="307">
        <f t="shared" si="378"/>
        <v>85.714285714285708</v>
      </c>
    </row>
    <row r="740" spans="1:21" s="1" customFormat="1" ht="25.5" customHeight="1" x14ac:dyDescent="0.2">
      <c r="A740" s="15"/>
      <c r="B740" s="15"/>
      <c r="C740" s="15"/>
      <c r="D740" s="15"/>
      <c r="E740" s="15"/>
      <c r="F740" s="15"/>
      <c r="G740" s="15"/>
      <c r="H740" s="15"/>
      <c r="I740" s="209"/>
      <c r="J740" s="209"/>
      <c r="K740" s="209"/>
      <c r="L740" s="361" t="s">
        <v>178</v>
      </c>
      <c r="M740" s="361"/>
      <c r="N740" s="361"/>
      <c r="O740" s="171">
        <f>SUM(O248+O643+O656+O668+O680)</f>
        <v>130021.8</v>
      </c>
      <c r="P740" s="171">
        <f>SUM(P248+P643+P656+P668+P680)</f>
        <v>1120000</v>
      </c>
      <c r="Q740" s="171">
        <f>SUM(Q248+Q643+Q656+Q668+Q680)</f>
        <v>600000</v>
      </c>
      <c r="R740" s="171">
        <f>SUM(R248+R643+R656+R668+R680)</f>
        <v>475000</v>
      </c>
      <c r="S740" s="171">
        <f>SUM(S248+S643+S656+S668+S680)</f>
        <v>285000</v>
      </c>
      <c r="T740" s="307">
        <f t="shared" ref="T740:T759" si="379">R740/Q740*100</f>
        <v>79.166666666666657</v>
      </c>
      <c r="U740" s="307">
        <f t="shared" si="378"/>
        <v>47.5</v>
      </c>
    </row>
    <row r="741" spans="1:21" s="1" customFormat="1" x14ac:dyDescent="0.2">
      <c r="A741" s="15"/>
      <c r="B741" s="15"/>
      <c r="C741" s="15"/>
      <c r="D741" s="15"/>
      <c r="E741" s="15"/>
      <c r="F741" s="15"/>
      <c r="G741" s="15"/>
      <c r="H741" s="15"/>
      <c r="I741" s="209"/>
      <c r="J741" s="209"/>
      <c r="K741" s="209"/>
      <c r="L741" s="362" t="s">
        <v>151</v>
      </c>
      <c r="M741" s="363"/>
      <c r="N741" s="363"/>
      <c r="O741" s="171">
        <f>SUM(O521)</f>
        <v>0</v>
      </c>
      <c r="P741" s="171">
        <f>SUM(P521)</f>
        <v>5000</v>
      </c>
      <c r="Q741" s="171">
        <f>SUM(Q521)</f>
        <v>5000</v>
      </c>
      <c r="R741" s="171">
        <f>SUM(R521)</f>
        <v>5000</v>
      </c>
      <c r="S741" s="171">
        <f>SUM(S521)</f>
        <v>5000</v>
      </c>
      <c r="T741" s="307">
        <f t="shared" si="379"/>
        <v>100</v>
      </c>
      <c r="U741" s="307">
        <f t="shared" si="378"/>
        <v>100</v>
      </c>
    </row>
    <row r="742" spans="1:21" s="1" customFormat="1" ht="14.25" customHeight="1" x14ac:dyDescent="0.2">
      <c r="A742" s="15"/>
      <c r="B742" s="15"/>
      <c r="C742" s="15"/>
      <c r="D742" s="15"/>
      <c r="E742" s="15"/>
      <c r="F742" s="15"/>
      <c r="G742" s="15"/>
      <c r="H742" s="15"/>
      <c r="I742" s="209"/>
      <c r="J742" s="209"/>
      <c r="K742" s="209"/>
      <c r="L742" s="357" t="s">
        <v>152</v>
      </c>
      <c r="M742" s="357"/>
      <c r="N742" s="357"/>
      <c r="O742" s="172">
        <f>SUM(O507)</f>
        <v>8850</v>
      </c>
      <c r="P742" s="172">
        <f>SUM(P483)</f>
        <v>15000</v>
      </c>
      <c r="Q742" s="172">
        <f>SUM(Q483+Q507+Q548)</f>
        <v>70000</v>
      </c>
      <c r="R742" s="172">
        <f>SUM(R483+R507+R548)</f>
        <v>35000</v>
      </c>
      <c r="S742" s="172">
        <f>SUM(S483+S507+S548)</f>
        <v>35000</v>
      </c>
      <c r="T742" s="307">
        <f t="shared" si="379"/>
        <v>50</v>
      </c>
      <c r="U742" s="307">
        <f t="shared" si="378"/>
        <v>50</v>
      </c>
    </row>
    <row r="743" spans="1:21" s="1" customFormat="1" ht="13.5" customHeight="1" x14ac:dyDescent="0.2">
      <c r="A743" s="15"/>
      <c r="B743" s="15"/>
      <c r="C743" s="15"/>
      <c r="D743" s="15"/>
      <c r="E743" s="15"/>
      <c r="F743" s="15"/>
      <c r="G743" s="15"/>
      <c r="H743" s="15"/>
      <c r="I743" s="209"/>
      <c r="J743" s="209"/>
      <c r="K743" s="209"/>
      <c r="L743" s="362" t="s">
        <v>153</v>
      </c>
      <c r="M743" s="363"/>
      <c r="N743" s="363"/>
      <c r="O743" s="171">
        <f>SUM(O349+O363+O375+O386+O402)</f>
        <v>29862.53</v>
      </c>
      <c r="P743" s="171">
        <f>SUM(P349+P363+P375+P386+P402)</f>
        <v>115000</v>
      </c>
      <c r="Q743" s="171">
        <f>SUM(Q349+Q363+Q375+Q386+Q402)</f>
        <v>100000</v>
      </c>
      <c r="R743" s="171">
        <f>SUM(R349+R363+R375+R386+R402)</f>
        <v>100000</v>
      </c>
      <c r="S743" s="171">
        <f>SUM(S349+S363+S375+S386+S402)</f>
        <v>100000</v>
      </c>
      <c r="T743" s="307">
        <f t="shared" si="379"/>
        <v>100</v>
      </c>
      <c r="U743" s="307">
        <f t="shared" si="378"/>
        <v>100</v>
      </c>
    </row>
    <row r="744" spans="1:21" s="1" customFormat="1" x14ac:dyDescent="0.2">
      <c r="A744" s="15"/>
      <c r="B744" s="15"/>
      <c r="C744" s="15"/>
      <c r="D744" s="15"/>
      <c r="E744" s="15"/>
      <c r="F744" s="15"/>
      <c r="G744" s="15"/>
      <c r="H744" s="15"/>
      <c r="I744" s="209"/>
      <c r="J744" s="209"/>
      <c r="K744" s="209"/>
      <c r="L744" s="362" t="s">
        <v>154</v>
      </c>
      <c r="M744" s="363"/>
      <c r="N744" s="363"/>
      <c r="O744" s="171">
        <f>SUM(O417+O429+O495)</f>
        <v>16592.95</v>
      </c>
      <c r="P744" s="171">
        <f>SUM(P417+P429+P495)</f>
        <v>34000</v>
      </c>
      <c r="Q744" s="171">
        <f>SUM(Q417+Q429+Q495)</f>
        <v>40000</v>
      </c>
      <c r="R744" s="171">
        <f>SUM(R417+R429+R495)</f>
        <v>31000</v>
      </c>
      <c r="S744" s="171">
        <f>SUM(S417+S429+S495)</f>
        <v>31000</v>
      </c>
      <c r="T744" s="307">
        <f t="shared" si="379"/>
        <v>77.5</v>
      </c>
      <c r="U744" s="307">
        <f t="shared" si="378"/>
        <v>77.5</v>
      </c>
    </row>
    <row r="745" spans="1:21" s="1" customFormat="1" x14ac:dyDescent="0.2">
      <c r="A745" s="15"/>
      <c r="B745" s="15"/>
      <c r="C745" s="15"/>
      <c r="D745" s="15"/>
      <c r="E745" s="15"/>
      <c r="F745" s="15"/>
      <c r="G745" s="15"/>
      <c r="H745" s="15"/>
      <c r="I745" s="209"/>
      <c r="J745" s="209"/>
      <c r="K745" s="209"/>
      <c r="L745" s="16"/>
      <c r="M745" s="84"/>
      <c r="N745" s="84"/>
      <c r="O745" s="170"/>
      <c r="P745" s="170"/>
      <c r="Q745" s="170"/>
      <c r="R745" s="345"/>
      <c r="S745" s="345"/>
      <c r="T745" s="307"/>
      <c r="U745" s="307"/>
    </row>
    <row r="746" spans="1:21" s="1" customFormat="1" x14ac:dyDescent="0.2">
      <c r="A746" s="15"/>
      <c r="B746" s="15"/>
      <c r="C746" s="15"/>
      <c r="D746" s="15"/>
      <c r="E746" s="15"/>
      <c r="F746" s="15"/>
      <c r="G746" s="15"/>
      <c r="H746" s="15"/>
      <c r="I746" s="209"/>
      <c r="J746" s="209"/>
      <c r="K746" s="209"/>
      <c r="L746" s="16"/>
      <c r="M746" s="84"/>
      <c r="N746" s="84"/>
      <c r="O746" s="173">
        <f t="shared" ref="O746:P746" si="380">SUM(O735:O744)</f>
        <v>1886548.4300000002</v>
      </c>
      <c r="P746" s="173">
        <f t="shared" si="380"/>
        <v>3100000</v>
      </c>
      <c r="Q746" s="173">
        <f t="shared" ref="Q746" si="381">SUM(Q735:Q744)</f>
        <v>3160000</v>
      </c>
      <c r="R746" s="173">
        <f t="shared" ref="R746:S746" si="382">SUM(R735:R744)</f>
        <v>2561000</v>
      </c>
      <c r="S746" s="173">
        <f t="shared" si="382"/>
        <v>2461000</v>
      </c>
      <c r="T746" s="307">
        <f t="shared" si="379"/>
        <v>81.044303797468359</v>
      </c>
      <c r="U746" s="307">
        <f t="shared" si="378"/>
        <v>77.879746835443044</v>
      </c>
    </row>
    <row r="747" spans="1:21" s="1" customFormat="1" x14ac:dyDescent="0.2">
      <c r="A747" s="349"/>
      <c r="B747" s="349"/>
      <c r="C747" s="349"/>
      <c r="D747" s="349"/>
      <c r="E747" s="349"/>
      <c r="F747" s="349"/>
      <c r="G747" s="349"/>
      <c r="H747" s="349"/>
      <c r="I747" s="349"/>
      <c r="J747" s="349"/>
      <c r="K747" s="349"/>
      <c r="L747" s="16"/>
      <c r="M747" s="353"/>
      <c r="N747" s="353"/>
      <c r="O747" s="173"/>
      <c r="P747" s="173"/>
      <c r="Q747" s="173"/>
      <c r="R747" s="173"/>
      <c r="S747" s="173"/>
      <c r="T747" s="307"/>
      <c r="U747" s="307"/>
    </row>
    <row r="748" spans="1:21" s="1" customFormat="1" x14ac:dyDescent="0.2">
      <c r="A748" s="244"/>
      <c r="B748" s="244"/>
      <c r="C748" s="244"/>
      <c r="D748" s="244"/>
      <c r="E748" s="244"/>
      <c r="F748" s="244"/>
      <c r="G748" s="244"/>
      <c r="H748" s="244"/>
      <c r="I748" s="244"/>
      <c r="J748" s="244"/>
      <c r="K748" s="244"/>
      <c r="L748" s="16"/>
      <c r="M748" s="247"/>
      <c r="N748" s="247"/>
      <c r="O748" s="173"/>
      <c r="P748" s="173"/>
      <c r="Q748" s="173"/>
      <c r="R748" s="77"/>
      <c r="S748" s="77"/>
      <c r="T748" s="307"/>
      <c r="U748" s="307"/>
    </row>
    <row r="749" spans="1:21" s="1" customFormat="1" x14ac:dyDescent="0.2">
      <c r="A749" s="373" t="s">
        <v>36</v>
      </c>
      <c r="B749" s="373"/>
      <c r="C749" s="373"/>
      <c r="D749" s="373"/>
      <c r="E749" s="15"/>
      <c r="F749" s="15"/>
      <c r="G749" s="15"/>
      <c r="H749" s="15"/>
      <c r="I749" s="209"/>
      <c r="J749" s="209"/>
      <c r="K749" s="209"/>
      <c r="L749" s="374" t="s">
        <v>293</v>
      </c>
      <c r="M749" s="375"/>
      <c r="N749" s="375"/>
      <c r="O749" s="252"/>
      <c r="P749" s="290"/>
      <c r="Q749" s="318"/>
      <c r="R749" s="243"/>
      <c r="S749" s="275"/>
      <c r="T749" s="307"/>
      <c r="U749" s="307"/>
    </row>
    <row r="750" spans="1:21" s="1" customFormat="1" x14ac:dyDescent="0.2">
      <c r="A750" s="15"/>
      <c r="B750" s="182">
        <v>1</v>
      </c>
      <c r="C750" s="15"/>
      <c r="D750" s="182"/>
      <c r="E750" s="15"/>
      <c r="F750" s="15"/>
      <c r="G750" s="15"/>
      <c r="H750" s="15"/>
      <c r="I750" s="209"/>
      <c r="J750" s="209"/>
      <c r="K750" s="209"/>
      <c r="L750" s="364" t="s">
        <v>100</v>
      </c>
      <c r="M750" s="363"/>
      <c r="N750" s="363"/>
      <c r="O750" s="243">
        <f>SUM(O164+O186+O202+O212+O221+O230+O239+O302+O316+O330+O340+O354+O368+O380+O391+O407+O422+O435+O458+O475+O500+O512+O526)</f>
        <v>416181.38000000006</v>
      </c>
      <c r="P750" s="243">
        <f>SUM(P164+P186+P202+P212+P221+P230+P239+P302+P316+P330+P340+P354+P368+P380+P391+P407+P422+P435+P458+P475+P500+P526)</f>
        <v>600000</v>
      </c>
      <c r="Q750" s="243">
        <f>SUM(Q164+Q186+Q202+Q212+Q221+Q230+Q239+Q302+Q316+Q330+Q340+Q354+Q368+Q380+Q391+Q407+Q422+Q435+Q458+Q475+Q500+Q512+Q526)</f>
        <v>470000</v>
      </c>
      <c r="R750" s="243">
        <f>SUM(R164+R186+R202+R212+R221+R230+R239+R302+R316+R330+R340+R354+R368+R380+R391+R407+R422+R435+R458+R475+R500+R512+R526)</f>
        <v>431000</v>
      </c>
      <c r="S750" s="243">
        <f>SUM(S164+S186+S202+S212+S221+S230+S239+S302+S316+S330+S340+S354+S368+S380+S391+S407+S422+S435+S458+S475+S500+S512+S526)</f>
        <v>430000</v>
      </c>
      <c r="T750" s="307">
        <f t="shared" si="379"/>
        <v>91.702127659574472</v>
      </c>
      <c r="U750" s="307">
        <f t="shared" si="378"/>
        <v>91.489361702127653</v>
      </c>
    </row>
    <row r="751" spans="1:21" s="1" customFormat="1" x14ac:dyDescent="0.2">
      <c r="A751" s="15"/>
      <c r="B751" s="182">
        <v>2</v>
      </c>
      <c r="C751" s="15"/>
      <c r="D751" s="182"/>
      <c r="E751" s="15"/>
      <c r="F751" s="15"/>
      <c r="G751" s="15"/>
      <c r="H751" s="15"/>
      <c r="I751" s="209"/>
      <c r="J751" s="209"/>
      <c r="K751" s="209"/>
      <c r="L751" s="364" t="s">
        <v>101</v>
      </c>
      <c r="M751" s="363"/>
      <c r="N751" s="363"/>
      <c r="O751" s="243">
        <v>0</v>
      </c>
      <c r="P751" s="243">
        <v>0</v>
      </c>
      <c r="Q751" s="243">
        <v>0</v>
      </c>
      <c r="R751" s="243">
        <v>0</v>
      </c>
      <c r="S751" s="243">
        <v>0</v>
      </c>
      <c r="T751" s="307">
        <v>0</v>
      </c>
      <c r="U751" s="307">
        <v>0</v>
      </c>
    </row>
    <row r="752" spans="1:21" s="1" customFormat="1" x14ac:dyDescent="0.2">
      <c r="A752" s="15"/>
      <c r="B752" s="182">
        <v>3</v>
      </c>
      <c r="C752" s="15"/>
      <c r="D752" s="182"/>
      <c r="E752" s="15"/>
      <c r="F752" s="15"/>
      <c r="G752" s="15"/>
      <c r="H752" s="15"/>
      <c r="I752" s="209"/>
      <c r="J752" s="209"/>
      <c r="K752" s="209"/>
      <c r="L752" s="364" t="s">
        <v>102</v>
      </c>
      <c r="M752" s="363"/>
      <c r="N752" s="363"/>
      <c r="O752" s="243">
        <f>SUM(O355+O459+O598+O624)</f>
        <v>32778.81</v>
      </c>
      <c r="P752" s="243">
        <f>SUM(P355+P459+P598)</f>
        <v>55000</v>
      </c>
      <c r="Q752" s="243">
        <f>SUM(Q355+Q459+Q598)</f>
        <v>55000</v>
      </c>
      <c r="R752" s="243">
        <f>SUM(R355+R459+R598+R624)</f>
        <v>30000</v>
      </c>
      <c r="S752" s="243">
        <f>SUM(S355+S459+S598)</f>
        <v>30000</v>
      </c>
      <c r="T752" s="307">
        <f t="shared" si="379"/>
        <v>54.54545454545454</v>
      </c>
      <c r="U752" s="307">
        <f t="shared" si="378"/>
        <v>54.54545454545454</v>
      </c>
    </row>
    <row r="753" spans="1:21" s="1" customFormat="1" x14ac:dyDescent="0.2">
      <c r="A753" s="15"/>
      <c r="B753" s="182">
        <v>4</v>
      </c>
      <c r="C753" s="15"/>
      <c r="D753" s="12"/>
      <c r="E753" s="15"/>
      <c r="F753" s="15"/>
      <c r="G753" s="15"/>
      <c r="H753" s="15"/>
      <c r="I753" s="209"/>
      <c r="J753" s="209"/>
      <c r="K753" s="209"/>
      <c r="L753" s="364" t="s">
        <v>103</v>
      </c>
      <c r="M753" s="363"/>
      <c r="N753" s="363"/>
      <c r="O753" s="243">
        <f>SUM(O253+O266+O276+O288+O331+O583+O635+O648+O661+O710)</f>
        <v>236650.94</v>
      </c>
      <c r="P753" s="243">
        <f>SUM(P253+P266+P276+P288+P331+P583+P635+P648+P661)</f>
        <v>215000</v>
      </c>
      <c r="Q753" s="243">
        <f>SUM(Q253+Q266+Q276+Q288+Q331+Q583+Q635+Q648+Q661)</f>
        <v>215000</v>
      </c>
      <c r="R753" s="243">
        <f>SUM(R253+R266+R276+R288+R331+R583+R635+R648+R661+R710)</f>
        <v>250000</v>
      </c>
      <c r="S753" s="243">
        <f>SUM(S253+S266+S276+S288+S331+S583+S635+S648+S661)</f>
        <v>190000</v>
      </c>
      <c r="T753" s="307">
        <f t="shared" si="379"/>
        <v>116.27906976744187</v>
      </c>
      <c r="U753" s="307">
        <f t="shared" si="378"/>
        <v>88.372093023255815</v>
      </c>
    </row>
    <row r="754" spans="1:21" s="1" customFormat="1" x14ac:dyDescent="0.2">
      <c r="A754" s="15"/>
      <c r="B754" s="182">
        <v>5</v>
      </c>
      <c r="C754" s="15"/>
      <c r="D754" s="12"/>
      <c r="E754" s="15"/>
      <c r="F754" s="15"/>
      <c r="G754" s="15"/>
      <c r="H754" s="15"/>
      <c r="I754" s="209"/>
      <c r="J754" s="209"/>
      <c r="K754" s="209"/>
      <c r="L754" s="364" t="s">
        <v>104</v>
      </c>
      <c r="M754" s="363"/>
      <c r="N754" s="363"/>
      <c r="O754" s="243">
        <f>SUM(O165+O187+O240+O303+O445+O460+O584+O569+O600+O625+O636+O649+O662+O673+O685+O724)</f>
        <v>613076.07000000007</v>
      </c>
      <c r="P754" s="243">
        <f>SUM(P165+P187+P240+P303+P445+P460+P569+P600+P625+P636+P649+P662+P673+P685)</f>
        <v>1694933.12</v>
      </c>
      <c r="Q754" s="243">
        <f>SUM(Q165+Q187+Q240+Q303+Q445+Q460+Q553+Q569+Q584+Q600+Q625+Q636+Q649+Q662+Q673+Q685+Q697+Q724)</f>
        <v>2107500</v>
      </c>
      <c r="R754" s="243">
        <f>SUM(R165+R187+R240+R303+R445+R460+R553+R569+R584+R600+R625+R636+R649+R662+R673+R685+R697+R724)</f>
        <v>1570000</v>
      </c>
      <c r="S754" s="243">
        <f>SUM(S165+S187+S240+S303+S445+S460+S553+S569+S584+S600+S625+S636+S649+S662+S673+S685+S697+S724)</f>
        <v>1600000</v>
      </c>
      <c r="T754" s="307">
        <f t="shared" si="379"/>
        <v>74.495848161328595</v>
      </c>
      <c r="U754" s="307">
        <f t="shared" si="378"/>
        <v>75.919335705812571</v>
      </c>
    </row>
    <row r="755" spans="1:21" x14ac:dyDescent="0.2">
      <c r="B755" s="182">
        <v>6</v>
      </c>
      <c r="L755" s="364" t="s">
        <v>105</v>
      </c>
      <c r="M755" s="363"/>
      <c r="N755" s="363"/>
      <c r="O755" s="243">
        <f>SUM(O568)</f>
        <v>0</v>
      </c>
      <c r="P755" s="243">
        <f>SUM(P568)</f>
        <v>10000</v>
      </c>
      <c r="Q755" s="243">
        <f>SUM(Q568)</f>
        <v>10000</v>
      </c>
      <c r="R755" s="243">
        <f>SUM(R568)</f>
        <v>20000</v>
      </c>
      <c r="S755" s="243">
        <f>SUM(S568)</f>
        <v>20000</v>
      </c>
      <c r="T755" s="307">
        <f t="shared" si="379"/>
        <v>200</v>
      </c>
      <c r="U755" s="307">
        <f t="shared" si="378"/>
        <v>200</v>
      </c>
    </row>
    <row r="756" spans="1:21" ht="24.75" customHeight="1" x14ac:dyDescent="0.2">
      <c r="B756" s="182">
        <v>7</v>
      </c>
      <c r="L756" s="368" t="s">
        <v>106</v>
      </c>
      <c r="M756" s="369"/>
      <c r="N756" s="372"/>
      <c r="O756" s="194">
        <f>SUM(O341+O392+O599+O626)</f>
        <v>2400</v>
      </c>
      <c r="P756" s="194">
        <f>SUM(P637)</f>
        <v>2500</v>
      </c>
      <c r="Q756" s="194">
        <f>SUM(Q637)</f>
        <v>2500</v>
      </c>
      <c r="R756" s="194">
        <f>SUM(R341+R392+R599+R626+R637)</f>
        <v>20000</v>
      </c>
      <c r="S756" s="194">
        <f>SUM(S341+S392+S599+S626+S637)</f>
        <v>20000</v>
      </c>
      <c r="T756" s="307">
        <f t="shared" si="379"/>
        <v>800</v>
      </c>
      <c r="U756" s="307">
        <f t="shared" si="378"/>
        <v>800</v>
      </c>
    </row>
    <row r="757" spans="1:21" x14ac:dyDescent="0.2">
      <c r="B757" s="12" t="s">
        <v>99</v>
      </c>
      <c r="L757" s="364" t="s">
        <v>107</v>
      </c>
      <c r="M757" s="365"/>
      <c r="N757" s="363"/>
      <c r="O757" s="194">
        <v>0</v>
      </c>
      <c r="P757" s="194">
        <v>0</v>
      </c>
      <c r="Q757" s="194">
        <v>0</v>
      </c>
      <c r="R757" s="194">
        <v>0</v>
      </c>
      <c r="S757" s="194">
        <v>0</v>
      </c>
      <c r="T757" s="307">
        <v>0</v>
      </c>
      <c r="U757" s="307">
        <v>0</v>
      </c>
    </row>
    <row r="758" spans="1:21" s="201" customFormat="1" x14ac:dyDescent="0.2">
      <c r="A758" s="5"/>
      <c r="B758" s="12" t="s">
        <v>96</v>
      </c>
      <c r="C758" s="5"/>
      <c r="D758" s="5"/>
      <c r="E758" s="5"/>
      <c r="F758" s="5"/>
      <c r="G758" s="5"/>
      <c r="H758" s="5"/>
      <c r="I758" s="5"/>
      <c r="J758" s="5"/>
      <c r="K758" s="5"/>
      <c r="L758" s="364" t="s">
        <v>297</v>
      </c>
      <c r="M758" s="363"/>
      <c r="N758" s="363"/>
      <c r="O758" s="194">
        <f>SUM(O166+O254+O277+O289+O317+O369+O408+O423+O436+O461+O488+O501+O541+O570+O585+O601+O627+O650+O674+O686+O711)</f>
        <v>585461.23</v>
      </c>
      <c r="P758" s="194">
        <f>SUM(P254+P277+P289+P317+P369+P408+P423+P436+P461+P488+P501+P541+P570+P585+P601+P627+P650+P674+P686+P711+P725)</f>
        <v>522566.88</v>
      </c>
      <c r="Q758" s="194">
        <f>SUM(Q166+Q254+Q277+Q289+Q317+Q369+Q408+Q423+Q436+Q461+Q488+Q501+Q513+Q541+Q570+Q585+Q601+Q627+Q650+Q674+Q686+Q698+Q711+Q725)</f>
        <v>300000</v>
      </c>
      <c r="R758" s="194">
        <f>SUM(R166+R254+R277+R289+R317+R369+R408+R423+R436+R461+R488+R501+R513+R541+R570+R585+R601+R627+R650+R674+R686+R698+R711+R725)</f>
        <v>240000</v>
      </c>
      <c r="S758" s="194">
        <f>SUM(S166+S254+S277+S289+S317+S369+S408+S423+S436+S461+S488+S501+S513+S541+S570+S585+S601+S627+S650+S674+S686+S698+S711+S725)</f>
        <v>171000</v>
      </c>
      <c r="T758" s="307">
        <f t="shared" si="379"/>
        <v>80</v>
      </c>
      <c r="U758" s="307">
        <f t="shared" si="378"/>
        <v>56.999999999999993</v>
      </c>
    </row>
    <row r="759" spans="1:21" x14ac:dyDescent="0.2">
      <c r="L759" s="370" t="s">
        <v>292</v>
      </c>
      <c r="M759" s="371"/>
      <c r="N759" s="360"/>
      <c r="O759" s="194">
        <f t="shared" ref="O759:P759" si="383">SUM(O750:O758)</f>
        <v>1886548.4300000002</v>
      </c>
      <c r="P759" s="194">
        <f t="shared" si="383"/>
        <v>3100000</v>
      </c>
      <c r="Q759" s="194">
        <f>SUM(Q750:Q758)</f>
        <v>3160000</v>
      </c>
      <c r="R759" s="194">
        <f>SUM(R750:R758)</f>
        <v>2561000</v>
      </c>
      <c r="S759" s="194">
        <f>SUM(S750:S758)</f>
        <v>2461000</v>
      </c>
      <c r="T759" s="307">
        <f t="shared" si="379"/>
        <v>81.044303797468359</v>
      </c>
      <c r="U759" s="307">
        <f t="shared" si="378"/>
        <v>77.879746835443044</v>
      </c>
    </row>
    <row r="760" spans="1:21" s="210" customForma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220"/>
      <c r="M760" s="221"/>
      <c r="N760" s="217"/>
      <c r="O760" s="194"/>
      <c r="P760" s="194"/>
      <c r="Q760" s="194"/>
      <c r="R760" s="194"/>
      <c r="S760" s="194"/>
      <c r="T760" s="307"/>
      <c r="U760" s="307"/>
    </row>
    <row r="761" spans="1:21" s="210" customForma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350"/>
      <c r="M761" s="351"/>
      <c r="N761" s="352"/>
      <c r="O761" s="194"/>
      <c r="P761" s="194"/>
      <c r="Q761" s="194"/>
      <c r="R761" s="194"/>
      <c r="S761" s="194"/>
      <c r="T761" s="307"/>
      <c r="U761" s="307"/>
    </row>
    <row r="763" spans="1:21" ht="12.75" customHeight="1" x14ac:dyDescent="0.2">
      <c r="Q763" s="356" t="s">
        <v>367</v>
      </c>
      <c r="R763" s="356"/>
      <c r="S763" s="356"/>
      <c r="T763" s="356"/>
      <c r="U763" s="347"/>
    </row>
    <row r="764" spans="1:21" ht="12.75" hidden="1" customHeight="1" x14ac:dyDescent="0.2">
      <c r="R764" s="316" t="s">
        <v>334</v>
      </c>
      <c r="T764" s="9"/>
      <c r="U764" s="9"/>
    </row>
    <row r="765" spans="1:21" hidden="1" x14ac:dyDescent="0.2"/>
    <row r="766" spans="1:21" hidden="1" x14ac:dyDescent="0.2"/>
    <row r="767" spans="1:21" hidden="1" x14ac:dyDescent="0.2"/>
    <row r="768" spans="1:21" hidden="1" x14ac:dyDescent="0.2"/>
    <row r="769" spans="17:21" hidden="1" x14ac:dyDescent="0.2"/>
    <row r="770" spans="17:21" hidden="1" x14ac:dyDescent="0.2"/>
    <row r="771" spans="17:21" hidden="1" x14ac:dyDescent="0.2"/>
    <row r="772" spans="17:21" hidden="1" x14ac:dyDescent="0.2"/>
    <row r="773" spans="17:21" hidden="1" x14ac:dyDescent="0.2"/>
    <row r="774" spans="17:21" hidden="1" x14ac:dyDescent="0.2"/>
    <row r="775" spans="17:21" hidden="1" x14ac:dyDescent="0.2"/>
    <row r="776" spans="17:21" hidden="1" x14ac:dyDescent="0.2"/>
    <row r="777" spans="17:21" hidden="1" x14ac:dyDescent="0.2"/>
    <row r="778" spans="17:21" hidden="1" x14ac:dyDescent="0.2"/>
    <row r="779" spans="17:21" ht="12.75" customHeight="1" x14ac:dyDescent="0.2">
      <c r="Q779" s="356" t="s">
        <v>368</v>
      </c>
      <c r="R779" s="373"/>
      <c r="S779" s="373"/>
      <c r="T779" s="373"/>
      <c r="U779" s="346"/>
    </row>
    <row r="780" spans="17:21" x14ac:dyDescent="0.2">
      <c r="R780" s="123"/>
      <c r="S780" s="123"/>
      <c r="T780" s="9"/>
    </row>
    <row r="788" spans="1:17" x14ac:dyDescent="0.2">
      <c r="A788" s="54"/>
      <c r="B788" s="330"/>
      <c r="C788" s="330"/>
      <c r="D788" s="330"/>
      <c r="E788" s="330"/>
      <c r="F788" s="330"/>
      <c r="G788" s="330"/>
      <c r="H788" s="330"/>
      <c r="I788" s="330"/>
      <c r="J788" s="330"/>
      <c r="K788" s="330"/>
      <c r="L788" s="66"/>
      <c r="M788" s="329"/>
      <c r="N788" s="109"/>
      <c r="O788" s="261"/>
      <c r="P788" s="261"/>
      <c r="Q788" s="261"/>
    </row>
    <row r="789" spans="1:17" x14ac:dyDescent="0.2">
      <c r="A789" s="54"/>
      <c r="B789" s="330"/>
      <c r="C789" s="330"/>
      <c r="D789" s="330"/>
      <c r="E789" s="330"/>
      <c r="F789" s="330"/>
      <c r="G789" s="330"/>
      <c r="H789" s="330"/>
      <c r="I789" s="330"/>
      <c r="J789" s="330"/>
      <c r="K789" s="330"/>
      <c r="L789" s="16"/>
      <c r="M789" s="329"/>
      <c r="N789" s="109"/>
      <c r="O789" s="118"/>
      <c r="P789" s="118"/>
      <c r="Q789" s="118"/>
    </row>
    <row r="790" spans="1:17" x14ac:dyDescent="0.2">
      <c r="A790" s="54"/>
      <c r="B790" s="330"/>
      <c r="C790" s="330"/>
      <c r="D790" s="330"/>
      <c r="E790" s="330"/>
      <c r="F790" s="330"/>
      <c r="G790" s="330"/>
      <c r="H790" s="330"/>
      <c r="I790" s="330"/>
      <c r="J790" s="330"/>
      <c r="K790" s="330"/>
      <c r="L790" s="16"/>
      <c r="M790" s="329"/>
      <c r="N790" s="186"/>
      <c r="O790" s="194"/>
      <c r="P790" s="194"/>
      <c r="Q790" s="194"/>
    </row>
    <row r="791" spans="1:17" x14ac:dyDescent="0.2">
      <c r="A791" s="54"/>
      <c r="B791" s="330"/>
      <c r="C791" s="330"/>
      <c r="D791" s="330"/>
      <c r="E791" s="330"/>
      <c r="F791" s="330"/>
      <c r="G791" s="330"/>
      <c r="H791" s="330"/>
      <c r="I791" s="330"/>
      <c r="J791" s="330"/>
      <c r="K791" s="330"/>
      <c r="L791" s="16"/>
      <c r="M791" s="195"/>
      <c r="N791" s="186"/>
      <c r="O791" s="194"/>
      <c r="P791" s="194"/>
      <c r="Q791" s="194"/>
    </row>
    <row r="792" spans="1:17" x14ac:dyDescent="0.2">
      <c r="A792" s="54"/>
      <c r="B792" s="330"/>
      <c r="C792" s="330"/>
      <c r="D792" s="330"/>
      <c r="E792" s="330"/>
      <c r="F792" s="330"/>
      <c r="G792" s="330"/>
      <c r="H792" s="330"/>
      <c r="I792" s="330"/>
      <c r="J792" s="330"/>
      <c r="K792" s="330"/>
      <c r="L792" s="16"/>
      <c r="M792" s="195"/>
      <c r="N792" s="193"/>
      <c r="O792" s="194"/>
      <c r="P792" s="194"/>
      <c r="Q792" s="194"/>
    </row>
    <row r="793" spans="1:17" x14ac:dyDescent="0.2">
      <c r="A793" s="54"/>
      <c r="B793" s="330"/>
      <c r="C793" s="330"/>
      <c r="D793" s="330"/>
      <c r="E793" s="330"/>
      <c r="F793" s="330"/>
      <c r="G793" s="330"/>
      <c r="H793" s="330"/>
      <c r="I793" s="330"/>
      <c r="J793" s="330"/>
      <c r="K793" s="330"/>
      <c r="L793" s="16"/>
      <c r="M793" s="195"/>
      <c r="N793" s="193"/>
      <c r="O793" s="118"/>
      <c r="P793" s="118"/>
      <c r="Q793" s="118"/>
    </row>
    <row r="794" spans="1:17" x14ac:dyDescent="0.2">
      <c r="A794" s="330"/>
      <c r="B794" s="333"/>
      <c r="C794" s="333"/>
      <c r="D794" s="333"/>
      <c r="E794" s="333"/>
      <c r="F794" s="333"/>
      <c r="G794" s="333"/>
      <c r="H794" s="333"/>
      <c r="I794" s="333"/>
      <c r="J794" s="333"/>
      <c r="K794" s="333"/>
      <c r="L794" s="16"/>
      <c r="M794" s="329"/>
      <c r="N794" s="331"/>
      <c r="O794" s="115"/>
      <c r="P794" s="115"/>
      <c r="Q794" s="115"/>
    </row>
    <row r="795" spans="1:17" x14ac:dyDescent="0.2">
      <c r="A795" s="330"/>
      <c r="B795" s="333"/>
      <c r="C795" s="333"/>
      <c r="D795" s="333"/>
      <c r="E795" s="333"/>
      <c r="F795" s="333"/>
      <c r="G795" s="333"/>
      <c r="H795" s="333"/>
      <c r="I795" s="333"/>
      <c r="J795" s="333"/>
      <c r="K795" s="333"/>
      <c r="L795" s="16"/>
      <c r="M795" s="327"/>
      <c r="N795" s="70"/>
      <c r="O795" s="115"/>
      <c r="P795" s="115"/>
      <c r="Q795" s="115"/>
    </row>
    <row r="796" spans="1:17" x14ac:dyDescent="0.2">
      <c r="A796" s="330"/>
      <c r="B796" s="333"/>
      <c r="C796" s="333"/>
      <c r="D796" s="333"/>
      <c r="E796" s="333"/>
      <c r="F796" s="333"/>
      <c r="G796" s="333"/>
      <c r="H796" s="333"/>
      <c r="I796" s="333"/>
      <c r="J796" s="333"/>
      <c r="K796" s="333"/>
      <c r="L796" s="16"/>
      <c r="M796" s="329"/>
      <c r="N796" s="331"/>
      <c r="O796" s="115"/>
      <c r="P796" s="115"/>
      <c r="Q796" s="115"/>
    </row>
  </sheetData>
  <mergeCells count="31">
    <mergeCell ref="Q763:T763"/>
    <mergeCell ref="Q779:T779"/>
    <mergeCell ref="A749:D749"/>
    <mergeCell ref="L749:N749"/>
    <mergeCell ref="L750:N750"/>
    <mergeCell ref="L751:N751"/>
    <mergeCell ref="L744:N744"/>
    <mergeCell ref="M140:N140"/>
    <mergeCell ref="L752:N752"/>
    <mergeCell ref="L759:N759"/>
    <mergeCell ref="L753:N753"/>
    <mergeCell ref="L754:N754"/>
    <mergeCell ref="L755:N755"/>
    <mergeCell ref="L756:N756"/>
    <mergeCell ref="L757:N757"/>
    <mergeCell ref="L758:N758"/>
    <mergeCell ref="L743:N743"/>
    <mergeCell ref="L742:N742"/>
    <mergeCell ref="B1:J1"/>
    <mergeCell ref="L740:N740"/>
    <mergeCell ref="L741:N741"/>
    <mergeCell ref="L735:N735"/>
    <mergeCell ref="M138:N138"/>
    <mergeCell ref="B146:H146"/>
    <mergeCell ref="M732:N732"/>
    <mergeCell ref="L736:N736"/>
    <mergeCell ref="L737:N737"/>
    <mergeCell ref="L738:N738"/>
    <mergeCell ref="L739:N739"/>
    <mergeCell ref="B33:J33"/>
    <mergeCell ref="M137:N137"/>
  </mergeCells>
  <phoneticPr fontId="0" type="noConversion"/>
  <pageMargins left="0.74803149606299213" right="0.74803149606299213" top="0.78740157480314965" bottom="0.98425196850393704" header="0.51181102362204722" footer="0.51181102362204722"/>
  <pageSetup paperSize="5" orientation="landscape" verticalDpi="18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2017-11-09T13:42:07Z</cp:lastPrinted>
  <dcterms:created xsi:type="dcterms:W3CDTF">2001-12-03T10:16:44Z</dcterms:created>
  <dcterms:modified xsi:type="dcterms:W3CDTF">2017-12-22T10:25:40Z</dcterms:modified>
</cp:coreProperties>
</file>